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NCHARUK\07a-wwwispf.gov.ua\РозмiщенняIнфоНаCайтi\2020\201005-Роденко\"/>
    </mc:Choice>
  </mc:AlternateContent>
  <bookViews>
    <workbookView xWindow="480" yWindow="90" windowWidth="11355" windowHeight="8700"/>
  </bookViews>
  <sheets>
    <sheet name="2018" sheetId="4" r:id="rId1"/>
  </sheets>
  <definedNames>
    <definedName name="_xlnm.Print_Titles" localSheetId="0">'2018'!$7:$7</definedName>
    <definedName name="_xlnm.Print_Area" localSheetId="0">'2018'!$A$1:$Q$418</definedName>
  </definedNames>
  <calcPr calcId="162913"/>
</workbook>
</file>

<file path=xl/calcChain.xml><?xml version="1.0" encoding="utf-8"?>
<calcChain xmlns="http://schemas.openxmlformats.org/spreadsheetml/2006/main">
  <c r="K202" i="4" l="1"/>
  <c r="K41" i="4" l="1"/>
  <c r="K218" i="4" l="1"/>
  <c r="K224" i="4"/>
  <c r="K216" i="4"/>
  <c r="K217" i="4"/>
  <c r="K222" i="4"/>
  <c r="I269" i="4"/>
  <c r="K191" i="4" l="1"/>
  <c r="K326" i="4" l="1"/>
  <c r="K211" i="4" l="1"/>
  <c r="K323" i="4" l="1"/>
  <c r="K329" i="4"/>
  <c r="K350" i="4"/>
  <c r="K346" i="4"/>
  <c r="K345" i="4"/>
  <c r="K340" i="4"/>
  <c r="K339" i="4"/>
  <c r="K338" i="4"/>
  <c r="K336" i="4"/>
  <c r="K90" i="4" l="1"/>
  <c r="K181" i="4" l="1"/>
  <c r="K47" i="4" l="1"/>
  <c r="A327" i="4" l="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K228" i="4" l="1"/>
  <c r="K230" i="4"/>
  <c r="K29" i="4"/>
  <c r="K27" i="4"/>
  <c r="K54" i="4" l="1"/>
  <c r="K53" i="4"/>
  <c r="K72" i="4"/>
  <c r="K71" i="4"/>
  <c r="K73" i="4"/>
  <c r="K70" i="4"/>
  <c r="K67" i="4"/>
  <c r="K66" i="4"/>
  <c r="K61" i="4"/>
  <c r="K60" i="4"/>
  <c r="K59" i="4"/>
  <c r="K58" i="4"/>
  <c r="K62" i="4"/>
  <c r="K56" i="4"/>
  <c r="K55" i="4"/>
  <c r="K51" i="4"/>
  <c r="K48" i="4"/>
  <c r="K52" i="4"/>
  <c r="K50" i="4"/>
  <c r="K64" i="4"/>
  <c r="K65" i="4"/>
  <c r="K68" i="4"/>
  <c r="K69" i="4"/>
  <c r="K75" i="4"/>
  <c r="K76" i="4"/>
  <c r="K80" i="4"/>
  <c r="K83" i="4"/>
  <c r="K85" i="4"/>
  <c r="K81" i="4"/>
  <c r="K86" i="4"/>
  <c r="K84" i="4"/>
  <c r="K79" i="4"/>
  <c r="K74" i="4" l="1"/>
  <c r="K78" i="4"/>
  <c r="K63" i="4"/>
  <c r="K87" i="4"/>
  <c r="K82" i="4"/>
  <c r="K91" i="4"/>
  <c r="K92" i="4"/>
  <c r="K89" i="4"/>
  <c r="K88" i="4"/>
  <c r="K77" i="4"/>
  <c r="K57" i="4"/>
  <c r="K49" i="4"/>
  <c r="K94" i="4"/>
  <c r="K93" i="4"/>
  <c r="K109" i="4"/>
  <c r="K105" i="4"/>
  <c r="K351" i="4" l="1"/>
  <c r="K10" i="4" l="1"/>
  <c r="K11" i="4"/>
  <c r="K193" i="4"/>
  <c r="K192" i="4"/>
  <c r="K203" i="4" l="1"/>
  <c r="K226" i="4" l="1"/>
  <c r="K225" i="4"/>
  <c r="K307" i="4"/>
  <c r="K277" i="4"/>
  <c r="K320" i="4"/>
  <c r="K256" i="4"/>
  <c r="K289" i="4"/>
  <c r="K197" i="4" l="1"/>
  <c r="K229" i="4" l="1"/>
  <c r="K247" i="4"/>
  <c r="K248" i="4" l="1"/>
  <c r="K306" i="4"/>
  <c r="K318" i="4"/>
  <c r="K316" i="4"/>
  <c r="K252" i="4" l="1"/>
  <c r="K296" i="4"/>
  <c r="K299" i="4"/>
  <c r="K281" i="4"/>
  <c r="K268" i="4"/>
  <c r="K267" i="4"/>
  <c r="K311" i="4"/>
  <c r="K342" i="4" l="1"/>
  <c r="K328" i="4"/>
  <c r="K324" i="4"/>
  <c r="K107" i="4" l="1"/>
  <c r="K108" i="4"/>
  <c r="K106" i="4"/>
  <c r="K104" i="4" l="1"/>
  <c r="K103" i="4"/>
  <c r="K20" i="4" l="1"/>
  <c r="K195" i="4" l="1"/>
  <c r="K198" i="4" l="1"/>
  <c r="K341" i="4" l="1"/>
  <c r="K349" i="4"/>
  <c r="K327" i="4"/>
  <c r="K344" i="4"/>
  <c r="K343" i="4"/>
  <c r="K337" i="4"/>
  <c r="K335" i="4"/>
  <c r="K31" i="4" l="1"/>
  <c r="K183" i="4" l="1"/>
  <c r="K36" i="4" l="1"/>
  <c r="K39" i="4"/>
  <c r="K221" i="4" l="1"/>
  <c r="K243" i="4" l="1"/>
  <c r="K238" i="4"/>
  <c r="K255" i="4"/>
  <c r="K261" i="4"/>
  <c r="K21" i="4"/>
  <c r="K332" i="4" l="1"/>
  <c r="K153" i="4" l="1"/>
  <c r="K102" i="4" l="1"/>
  <c r="K101" i="4"/>
  <c r="K180" i="4" l="1"/>
  <c r="K210" i="4" l="1"/>
  <c r="K13" i="4" l="1"/>
  <c r="K44" i="4" l="1"/>
  <c r="K42" i="4"/>
  <c r="K14" i="4" l="1"/>
  <c r="K12" i="4"/>
  <c r="K9" i="4"/>
  <c r="K269" i="4" l="1"/>
  <c r="K292" i="4"/>
  <c r="K260" i="4"/>
  <c r="K246" i="4"/>
  <c r="K300" i="4" l="1"/>
  <c r="K301" i="4"/>
  <c r="K295" i="4"/>
  <c r="K294" i="4"/>
  <c r="K239" i="4"/>
  <c r="K176" i="4" l="1"/>
  <c r="K189" i="4" l="1"/>
  <c r="K194" i="4" l="1"/>
  <c r="K16" i="4" l="1"/>
  <c r="K18" i="4"/>
  <c r="K17" i="4" l="1"/>
  <c r="K223" i="4"/>
  <c r="K284" i="4"/>
  <c r="K272" i="4" l="1"/>
  <c r="K314" i="4"/>
  <c r="K279" i="4"/>
  <c r="K264" i="4"/>
  <c r="K241" i="4"/>
  <c r="K187" i="4" l="1"/>
  <c r="K97" i="4" l="1"/>
  <c r="K96" i="4"/>
  <c r="K286" i="4" l="1"/>
  <c r="K315" i="4"/>
  <c r="K276" i="4" l="1"/>
  <c r="K258" i="4"/>
  <c r="A10" i="4" l="1"/>
  <c r="A11" i="4" s="1"/>
  <c r="A12" i="4" s="1"/>
  <c r="A13" i="4" s="1"/>
</calcChain>
</file>

<file path=xl/sharedStrings.xml><?xml version="1.0" encoding="utf-8"?>
<sst xmlns="http://schemas.openxmlformats.org/spreadsheetml/2006/main" count="3637" uniqueCount="1537">
  <si>
    <t>Громадська організація  "Спеціальна Олімпіада України"</t>
  </si>
  <si>
    <t>Громадська організація  "Всеукраїнський центр туризму осіб з інвалідністю"</t>
  </si>
  <si>
    <t>Всеукраїнський</t>
  </si>
  <si>
    <t>6</t>
  </si>
  <si>
    <t>7</t>
  </si>
  <si>
    <t>8</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</si>
  <si>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</si>
  <si>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</si>
  <si>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</si>
  <si>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</si>
  <si>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</si>
  <si>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</si>
  <si>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</si>
  <si>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</si>
  <si>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</si>
  <si>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</si>
  <si>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</si>
  <si>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</si>
  <si>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</si>
  <si>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</si>
  <si>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</si>
  <si>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</si>
  <si>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</si>
  <si>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</si>
  <si>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</si>
  <si>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</si>
  <si>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</si>
  <si>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</si>
  <si>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</si>
  <si>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</si>
  <si>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</si>
  <si>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</si>
  <si>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</si>
  <si>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</si>
  <si>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ВГО “Коаліція захисту прав осіб з інвалідністю внаслідок інтелектуальних порушень"</t>
  </si>
  <si>
    <t>Громадська організація "Наукове товариство інвалідів "Інститут соціальної політики"</t>
  </si>
  <si>
    <t>Захід проведено.</t>
  </si>
  <si>
    <t>Є питання до такої інформацї</t>
  </si>
  <si>
    <t>Внесено зміни</t>
  </si>
  <si>
    <t>Донецька обласна організація інвалідів ВОІ СОІУ</t>
  </si>
  <si>
    <t>Закарпатське обласне товариство інвалідів ВОІ СОІУ</t>
  </si>
  <si>
    <t>Івано-Франківська громадська обласна асоціація інвалідів ВОІ СОІУ</t>
  </si>
  <si>
    <t>Київська обласна організація інвалідів ВОІ СОІУ</t>
  </si>
  <si>
    <t>Миколаївська обласна організація ВОІ СОІУ</t>
  </si>
  <si>
    <t>Результативність (програми) заходу</t>
  </si>
  <si>
    <t>Рівень проведення (всеукраїниський, обласний, ін.)</t>
  </si>
  <si>
    <t>В тому числі осіб з інвалідністю</t>
  </si>
  <si>
    <t>Всеукраїнська організація осіб з інвалідіністю "Гармонія"</t>
  </si>
  <si>
    <t xml:space="preserve">Всеукраїнська громадська організація інвалідів "Правозахисна спілка інвалідів"                                                                     </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</si>
  <si>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</si>
  <si>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</si>
  <si>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</si>
  <si>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</si>
  <si>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</si>
  <si>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</si>
  <si>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</si>
  <si>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</si>
  <si>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</si>
  <si>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</si>
  <si>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</si>
  <si>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</si>
  <si>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</si>
  <si>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</si>
  <si>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</si>
  <si>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</si>
  <si>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</si>
  <si>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</si>
  <si>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</si>
  <si>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</si>
  <si>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</si>
  <si>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</si>
  <si>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</si>
  <si>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</si>
  <si>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</si>
  <si>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</si>
  <si>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</si>
  <si>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</si>
  <si>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</si>
  <si>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</si>
  <si>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</si>
  <si>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</si>
  <si>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</si>
  <si>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</si>
  <si>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</si>
  <si>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</si>
  <si>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</si>
  <si>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</si>
  <si>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</si>
  <si>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</si>
  <si>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</si>
  <si>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</si>
  <si>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</si>
  <si>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</si>
  <si>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4</t>
  </si>
  <si>
    <t>5</t>
  </si>
  <si>
    <t>5.1</t>
  </si>
  <si>
    <t>5.2</t>
  </si>
  <si>
    <t>5.3</t>
  </si>
  <si>
    <t>5.4</t>
  </si>
  <si>
    <t>5.5</t>
  </si>
  <si>
    <t>5.6</t>
  </si>
  <si>
    <t>5.7</t>
  </si>
  <si>
    <t>5.8</t>
  </si>
  <si>
    <t>5.9</t>
  </si>
  <si>
    <t>5.10</t>
  </si>
  <si>
    <t>5.11</t>
  </si>
  <si>
    <t>5.12</t>
  </si>
  <si>
    <t>5.13</t>
  </si>
  <si>
    <t>5.14</t>
  </si>
  <si>
    <t>5.15</t>
  </si>
  <si>
    <t>5.16</t>
  </si>
  <si>
    <t>5.17</t>
  </si>
  <si>
    <t>5.18</t>
  </si>
  <si>
    <t>5.19</t>
  </si>
  <si>
    <t>5.20</t>
  </si>
  <si>
    <t>Інформація про проведення заходу. Хто брав участь з числа представників Міністерства, інших ЦОВВ, Фонду соціального захисту інвалідів, МОВВ, органів місцевого самоврядування. Відмітка про своєчасність подання ГО звіту про проведення</t>
  </si>
  <si>
    <t>Хмельницьке обласне товариство ВОІ СОІУ</t>
  </si>
  <si>
    <t>Чернігівська обласна організація інвалідів ВОІ СОІУ</t>
  </si>
  <si>
    <t>№</t>
  </si>
  <si>
    <t>Дата та місце проведення заходу</t>
  </si>
  <si>
    <t>Запорізьке обласне товариство інвалідів ВОІ СОІУ</t>
  </si>
  <si>
    <t>Розміщення інформації про захід в ЗМІ</t>
  </si>
  <si>
    <t>Інша інформація</t>
  </si>
  <si>
    <t>Заплановано</t>
  </si>
  <si>
    <t xml:space="preserve">Фактично використано </t>
  </si>
  <si>
    <t>Запланована</t>
  </si>
  <si>
    <t>Фактична</t>
  </si>
  <si>
    <t>З Державного бюджету</t>
  </si>
  <si>
    <t xml:space="preserve">З інших джерел </t>
  </si>
  <si>
    <t>З інших джерел</t>
  </si>
  <si>
    <t>Всеукраїнська громадська організація інвалідів "Союз Чорнобиль України"</t>
  </si>
  <si>
    <t>Громадська організація "Всеукраїнська асоціація інвалідів "Остомія"</t>
  </si>
  <si>
    <t>Громадська організація "Спілка шахтарів-інвалідів України"</t>
  </si>
  <si>
    <t>Всеукраїнські заходи</t>
  </si>
  <si>
    <t>Волинська обласна організація ВОІ СОІУ</t>
  </si>
  <si>
    <t>Житомирська обласна організація інвалідів ВОІ СОІУ</t>
  </si>
  <si>
    <t>Обсяг бюджетних коштів, передбачених та витрачених на виконання програми (реалізацію проекту, заходу, інформація щодо залучення коштівз інших джерел (грн)</t>
  </si>
  <si>
    <t>Рівненське обласне об'єднання ВОІ СОІУ</t>
  </si>
  <si>
    <t>Тернопільська обласна організація ВОІ СОІУ</t>
  </si>
  <si>
    <t>Львівський обласний осередок ВОІ СОІУ</t>
  </si>
  <si>
    <t>Громадська організація "Всеукраїнська громадська організація "Всеукраїнський парламент працездатних інвалідів"</t>
  </si>
  <si>
    <t>Український національний фонд допомоги інвалідам Чорнобиля</t>
  </si>
  <si>
    <t>Анонс</t>
  </si>
  <si>
    <t>Інформація про його проведення</t>
  </si>
  <si>
    <t>Кіровоградська обласна організація інвалідів ВОІ СОІУ</t>
  </si>
  <si>
    <t>Луганська обласна асоціація інвалідів ВОІ СОІУ</t>
  </si>
  <si>
    <t>Одеська обласна організація інвалідів ВОІ СОІУ</t>
  </si>
  <si>
    <t>Харківська обласна рада (регіональний осередок) ВОІ СОІУ</t>
  </si>
  <si>
    <t>Черкаська обласна організація ВОІ СОІУ</t>
  </si>
  <si>
    <t>Чернівецька обласна організація інвалідів ВОІ СОІУ</t>
  </si>
  <si>
    <t>За рахунок інших джерел</t>
  </si>
  <si>
    <t>Всеукраїнська громадська організація інвалідів "Всеукраїнська асоціація працездатних інвалідів"</t>
  </si>
  <si>
    <t>Всеукраїнська громадська організація "Асоціація підприємців та працюючих інвалідів України"</t>
  </si>
  <si>
    <t>Всеукраїнська громадська організація "Асоціація інвалідів - спинальників України"</t>
  </si>
  <si>
    <t>Всеукраїнська громадська організація "Спортивна федерація глухих України"</t>
  </si>
  <si>
    <t>Назва заходу</t>
  </si>
  <si>
    <t>Кількість учасників заходу</t>
  </si>
  <si>
    <t>Моніторинг заходів Всеукраїнських громадських об'єднань осіб з інвалідністю на 2018 рік</t>
  </si>
  <si>
    <t>Всеукраїнська спілка громадських організацій "Конфедерація громадських організацій інвалідів України"</t>
  </si>
  <si>
    <t>Громадська організація "Всеукраїнська організація "Союз організацій осіб з інвалідністю України"</t>
  </si>
  <si>
    <t>Всеукраїнський захід психологічної реабілітації та адаптації інвалідів  АТО та інвалідів різних нозологій</t>
  </si>
  <si>
    <t xml:space="preserve">10 днів, вересень, Херсонська область </t>
  </si>
  <si>
    <t>ні</t>
  </si>
  <si>
    <t xml:space="preserve">Всеукраїнський захід по фізичній реабілітації серед інвалідів АТО та інвалідів різних нозологій </t>
  </si>
  <si>
    <t>Всеукраїнський відновлювальний захід серед інвалідів АТО та інвалідів різних нозологій з психологічної реабілітації</t>
  </si>
  <si>
    <t>Всеукраїнський семінар: Основи соціального захисту та реабілітації від розладів психіки та поведінки інвалідів АТО та інвалідів різних нозологій</t>
  </si>
  <si>
    <t>5 днів, травень,  Волинська  область</t>
  </si>
  <si>
    <t>Всеукраїнський семінар "Підвищення рівня кваліфікації керівників, спеціалістів та членів організації -"Школа лідерів"</t>
  </si>
  <si>
    <t>5 днів, серпень-вересень, Херсонська область</t>
  </si>
  <si>
    <t>так</t>
  </si>
  <si>
    <t xml:space="preserve">Всеукраїнський семінар "Ознайомлення з роботою сучасних реабілітаційних центрів. Обмін досвідом".                             </t>
  </si>
  <si>
    <t>Всеукраїнський семінар "Соціальна адаптація осіб з інвалідністю, набутою в результаті психічних розладів".</t>
  </si>
  <si>
    <t>Конференція для інвалідів-чорнобильців УНФДІЧ на тему "Стан виконання Закону України "Про статус та соціальний захист населення, яке постраждало від аварії на ЧАЕС"</t>
  </si>
  <si>
    <t>Конференція для інвалідів-чорнобильців УНФДІЧ  на тему "Взаємодія чорнобильських організацій з державними установами в соціально-правових сферах"</t>
  </si>
  <si>
    <t>1 день, липень,
м. Житомир</t>
  </si>
  <si>
    <t>Конференція для інвалідів-чорнобильців УНФДІЧ  на тему "Налогодженння активної співпраці з місцевими органами виконавчої влади"</t>
  </si>
  <si>
    <t>Конференція для інвалідів-чорнобильців УНФДІЧ на тему  "Стан виконання Закону України "Про статус та соціальний захист населення, яке постраждало від аварії на ЧАЕС"</t>
  </si>
  <si>
    <t>1 день, серпень,
м. Рівне</t>
  </si>
  <si>
    <t>Конференція  для  інвалідів-чорнобильців  та  ліквідаторів  на тему "Лікування постраждалих внаслідок аварії на ЧАЕС, надання їм медичної допомоги"</t>
  </si>
  <si>
    <t>Конференція  для інвалідів-чорнобильців та  ліквідаторів аварії  на  ЧАЕС на тему "Державна підтримка та захист прав інвалідів  та  ліквідаторів аварії на ЧАЕС"</t>
  </si>
  <si>
    <t xml:space="preserve">Громадська cпілка "Всеукраїнська спілка інвалідів Чорнобиля" </t>
  </si>
  <si>
    <t>Круглий стіл на тему: Напрямки поліпшення інформаційного забезпечення відповідно до норм Конвенції ООН про права інвалідів</t>
  </si>
  <si>
    <t>2 дні, жовтень,
м. Київ</t>
  </si>
  <si>
    <t>Всеукраїнський семінар на тему: "Реформування та внесення змін до законодавства з метою посилення соціальної справедливості і соціального  захисту інвалідів та інших категорій громадян, які постраждали внаслідок Чорнобильської катастрофи".</t>
  </si>
  <si>
    <t xml:space="preserve">Всеукраїнський семінар на тему: "Про заходи з реалізації державних програм комплексного медичного забезпечення для громадян, які постраждали внаслідок Чорнобильської катастрофи".   </t>
  </si>
  <si>
    <t>Всеукраїнський тренінг з прикладного мистецтва для дітей-інвалідів, які проживають на забруднених теріторіях.</t>
  </si>
  <si>
    <t>3 дні, вересень, м.Коростишів</t>
  </si>
  <si>
    <t>Всеукраїнський захід на тему: "Аналіз санаторно-курортного лікування та усунення недоліків щодо оздоровлення громадян, які постраждали внаслідок Чорнобильської катастрофи, згідно вимог Закону України "Про статус і соціальний захист громадян, які постраждали внаслідок Чорнобильської катастрофи ".</t>
  </si>
  <si>
    <t xml:space="preserve">2 дні, листопад,  Трускавець </t>
  </si>
  <si>
    <t>Освітній семінар "Забезпечення прав осіб з інвалідністю та маломобільних груп населення"</t>
  </si>
  <si>
    <t>1 день, серпень, 
м. Вінниця</t>
  </si>
  <si>
    <t>Семінар Перший контакт: поняття та важливість соціальної реабілітації</t>
  </si>
  <si>
    <t xml:space="preserve">4 дні (3 доби), вересень-жовтень,  Одеська область </t>
  </si>
  <si>
    <t xml:space="preserve">4 дні (3 доби), травень-червень,  Одеська область </t>
  </si>
  <si>
    <t>Семінар "Перший контакт: необхідність планування власного відновлення"</t>
  </si>
  <si>
    <t>Семінар "Активно-спортивна реабілітація осіб із спинальними травмами"</t>
  </si>
  <si>
    <t>Семінар "Творча терапія як крок досамореалізації</t>
  </si>
  <si>
    <t>3 дні (2 доби), вересень-жовтень,  Одеська область</t>
  </si>
  <si>
    <t xml:space="preserve">Позитивні результати роботи та перспективи розвитку "зеленого" туризму для осіб з інвалідністю в Україні. </t>
  </si>
  <si>
    <t>4 дні, липень, Черкаська область</t>
  </si>
  <si>
    <t>Дії Уряду та ВГОІ з формування та підтримки роботи  виробничої сфери громадських організацій інвалідів. Співпраця з Фондом соціального захисту інвалідів.</t>
  </si>
  <si>
    <t>3 дні, серпень, Київська область</t>
  </si>
  <si>
    <t>Соціальне підприємництво. Законодавче підгрунття. Позитивний досвід роботи соціальних підприємств.</t>
  </si>
  <si>
    <t>Позитивний досвід відкриття та роботи власного бізнесу ветеранами АТО та особами з інвалідністю.</t>
  </si>
  <si>
    <t>Семінар "Управління персоналом: мотивація, навчання та розвиток персоналу"</t>
  </si>
  <si>
    <t>1 день,  червень, м.Київ</t>
  </si>
  <si>
    <t>Семінар "Комунікації в цифрову епоху"</t>
  </si>
  <si>
    <t>1 день, жовтень, м.Київ</t>
  </si>
  <si>
    <t>3 дні, жовтень, Київська область</t>
  </si>
  <si>
    <t>Круглий стіл  "Дотримання  нормативно-законодавчої бази в реаліях  повсякденного життя стомованих хворих"</t>
  </si>
  <si>
    <t>Семінар  "Реалізація прав стомованих в України – здолання існуючих бар’єрів у сучасному  соціумі"</t>
  </si>
  <si>
    <t>3 дні, липень,  Тернопільська  область</t>
  </si>
  <si>
    <t>Захід "Культурно-реабілітаційний захід "Постійно діюча творча літературно-поетична майстерня "Кастальський ключ"</t>
  </si>
  <si>
    <t>2 дні, вересень, 
м. Київ</t>
  </si>
  <si>
    <t>Захід "Науково-практична конференція "Європейський досвід створення безбар`єрного середовища і перспективи його застосування в українських реаліях"</t>
  </si>
  <si>
    <t>Захід "Науково-практична конференція "Особи з інвалідністю: проблеми реабілітації, професійної підготовки, самозайнятості і працевлаштування"</t>
  </si>
  <si>
    <t>Захід "Навчальний семінар-практикум для керівного складу ВГО ВППІ "Юридично-правові аспекти та практичні засади діяльності об`єднань громадян"</t>
  </si>
  <si>
    <t xml:space="preserve">2 дні, жовтень,
м. Запоріжжя </t>
  </si>
  <si>
    <t>Всеукраїнський навчально-практичний семінар 
"Методи ранньої реабілітації дитини з порушеннями психофізичного розвитку"</t>
  </si>
  <si>
    <t>2 дні, травень, м.Київ</t>
  </si>
  <si>
    <t>Всеукраїнський навчально-практичний семінар 
"Навчання та виховання дітей з порушеннями психофізичного розвитку"</t>
  </si>
  <si>
    <t>Всеукраїнський навчально-практичний семінар 
"Використання ерготерапії в комплексній реабілітації дітей з порушеннями психофізичного розвитку"</t>
  </si>
  <si>
    <t>2 дні, листопад,
м. Київ</t>
  </si>
  <si>
    <t>Всеукраїнський навчально-практичний семінар "Основи сенсорної інтеграції дітей з порушеннями психофізичного розвитку"</t>
  </si>
  <si>
    <t>2 дні, вересень,
м.Київ</t>
  </si>
  <si>
    <t>Всеукраїнський навчально-практичний семінар "У Вас особлива дитина"</t>
  </si>
  <si>
    <t xml:space="preserve"> 2 дні, жовтень, 
м.Київ</t>
  </si>
  <si>
    <t xml:space="preserve">Звітно-виборча конференція Спеціальної Олімпіади України </t>
  </si>
  <si>
    <t>2 дні грудень,
м.Київ</t>
  </si>
  <si>
    <t>Всеукраїнські змагання з баскетболу в рамках Європейського баскетбольного тижня 2018 Спеціальної Олімпіади</t>
  </si>
  <si>
    <t xml:space="preserve">Всеукраїнський захід «Організація реакреаційно-оздоровчого туризму в Україні» </t>
  </si>
  <si>
    <t xml:space="preserve">5 днів, вересень, Київська область </t>
  </si>
  <si>
    <t>Круглий стіл "Взаємодія Львівськського обласного відокремленого підрозділу ГО "СШІУ" з органами місцевого самоврядування, підрозділами, що опікуються інвалідами, для вирішення питань членів організації - постраждалих на виробництві, шахтарів-інвалідів, родин загиблих шахтарів"</t>
  </si>
  <si>
    <t>Семінар "Дії державних органів та установ, що опікуються інвалідами, на виконання ЗУ "Про основи соціальної захищеності інвалідів в Україні", щодо питання державної програми оздоровлення та реабілітації інвалідів. Механізм виконання та вдосконалення цієї програми.</t>
  </si>
  <si>
    <t>4 дні, листопад, 
м.Київ</t>
  </si>
  <si>
    <t>Семінар-тренінг підвищення кваліфікації лідерів регіональних осередків СФГУ</t>
  </si>
  <si>
    <t xml:space="preserve">Семінар - тренінг підвищення кваліфікації тренерів-інвалідів по слуху, уповноважених представників СФГУ                                      </t>
  </si>
  <si>
    <t xml:space="preserve">Навчальний семінар удосконалення володінням міжнародної жестової мови для членів, тренерів, працівників СФГУ           </t>
  </si>
  <si>
    <t xml:space="preserve">Навчальний тренінг володінням інформаційними технологіями для тренерів-інвалідів по слуху, членів, працівників СФГУ </t>
  </si>
  <si>
    <t>1 день, серпень,
м. Київ</t>
  </si>
  <si>
    <t>Турнір з футзалу серед ветеранів-інвалідів зі слуху у м. Кривий Ріг</t>
  </si>
  <si>
    <t>2 дні, листопад,
м. Кривий Ріг</t>
  </si>
  <si>
    <t xml:space="preserve">Турнір з волейболу серед ветеранів-інвалідів зі слуху у м. Житомир  </t>
  </si>
  <si>
    <t xml:space="preserve">Всеукраїнський семінар "Як перетворити обмежені можливості жінки з інвалідністю в  рівність та гідність? Національне законодавство та міжнародний досвід" </t>
  </si>
  <si>
    <t>4 дні, вересень, Одеська область</t>
  </si>
  <si>
    <t xml:space="preserve">Всеукраїнський круглий стіл  для керівників та лідерів регіональних осередків ВОІ СОІУ, членів обласних та міських комітетів доступності "Організація забезпечення безперешкодного доступу людей з інвалідністю до об'єктів житлового та громадського призначення в Україні"  </t>
  </si>
  <si>
    <t xml:space="preserve">Проведення розширеного засідання Ради та Президій Ради ГО ВО СОІУ  </t>
  </si>
  <si>
    <t>2 дні, травень,
м.Київ</t>
  </si>
  <si>
    <t>Відкритий інтегрований інформаційно-практичний тренінг "Україна - історично-культурна країна" для людей з інвалідністю</t>
  </si>
  <si>
    <t>3 дні, червень, Вінницька область</t>
  </si>
  <si>
    <t>Всеукраїнська конференція на тему:  "Забезпечення правового захисту осіб з інвалідністю – запорука їх ефективної  інтеграції в суспільство"</t>
  </si>
  <si>
    <t xml:space="preserve">Всеукраїнський  творчий захід (практичний тренінг) для талановитих осіб з інвалідністю  "На крилах надії" </t>
  </si>
  <si>
    <t>3 дні, жовтень,
м.Київ</t>
  </si>
  <si>
    <t xml:space="preserve">Всеукраїнський фізкультурно-оздоровчий захід (практичний  тренінг)  з  навчання новітнім методикам оздоровлення та реабілітації  "Рухова активність - здоровий спосіб життя, здорова нація" </t>
  </si>
  <si>
    <t>Круглий стіл "Молодь з інвалідністю в правовому полі України"</t>
  </si>
  <si>
    <t>Всеукраїнський семінар-тренінг для роботодавців з питань зайнятості та працевлаштування людей з інвалідністюв рамках проекту "Розширення можливостей для працевлаштування  внутрішньо переміщених осіб  з інвалідністю"</t>
  </si>
  <si>
    <t>2 дні, вересень, Одеська область</t>
  </si>
  <si>
    <t>Обласний тренінг з фізичної реабілітації осіб з інвалідністю "Рухова активність – здоровий спосіб життя"</t>
  </si>
  <si>
    <t xml:space="preserve">Обласний </t>
  </si>
  <si>
    <t>Обласна конференція з транспортним відділом департаменту соцзахисту населення ОДА "Реалізація прав інвалідів на належне транспортне обслуговування. Практична реалізація цих прав"</t>
  </si>
  <si>
    <t>Обласна конференція з департаментом соцзахисту населення ОДА, військоматом, госпіталем інвалідів війни «Посилення волонтерської роботи з інвалідами АТО»</t>
  </si>
  <si>
    <t>Семінар розвитку творчих здібностей та вдосконалення художнього потенціалу для людей з інвалідіністю згідно статті 30 Конвенції «Про права інвалідів»</t>
  </si>
  <si>
    <t>Захід:конференція "Медико-соціальна реабілітація осіб з ушкодженнями опорно-рухомого апарату. Доступність санаторно-курортного лікування для людей з травмами та захворюваннями опорно-рухомого апарату"</t>
  </si>
  <si>
    <t>Регіональний</t>
  </si>
  <si>
    <t xml:space="preserve">1 день, червень,
м. Слов'янськ   </t>
  </si>
  <si>
    <t>Захід: "Безбар'єрність-головний принцип соціалізації та соціальної адаптації людейй з обмеженими фізичними можливостями. Використання положень міжнародної Конвенції ООН "Про права інвалідів" при формуванні програм безбар'єрності органами місцевого самоврядування"</t>
  </si>
  <si>
    <t>1 день, серпень,
м. Краматорськ</t>
  </si>
  <si>
    <t xml:space="preserve"> Захід: семінар для осіб з інвалідністю по художньо-естетичній спрямованності</t>
  </si>
  <si>
    <t>1 день, вересень,
м. Краматорськ</t>
  </si>
  <si>
    <t xml:space="preserve">Захід: "Інклюзивна освіта для людей з обмежиними фізичними можливостями в Україні: знання, практика та законодавство" </t>
  </si>
  <si>
    <t>1 день, жовтень,
м. Краматорськ</t>
  </si>
  <si>
    <t>Обласний круглий стіл на тему  "Краса і велич України" з метою національно-патріотичного виховання молодих людей з інвалідністю</t>
  </si>
  <si>
    <t xml:space="preserve">1 день, жовтень,
м. Житомир </t>
  </si>
  <si>
    <t>Проведення обласного семінару на тему "Відстоювання інтересів та прав людей з інвалідністю  відповідно до Конвенції ООН про права інвалідів-роль в цьому ГОІ"</t>
  </si>
  <si>
    <t>1 день, вересень,
м. Житомир</t>
  </si>
  <si>
    <t xml:space="preserve">Круглий стіл за участю представників держструктур з питань створення  нових робочих з метою працевлаштування та профреабілітації інвалідів,удосконалення законодавчої бази </t>
  </si>
  <si>
    <t>1 день, червень, 
м. Житомир</t>
  </si>
  <si>
    <t>Обласний навчальний семінар з художньо-декоративного мистецтва для людей з інвалідністю</t>
  </si>
  <si>
    <t>Обланий семінар "Жінка з обмеженими можливостями на шляху до незалежного життя. Ліквідація всіх форм дискримінації"</t>
  </si>
  <si>
    <t>1 день, серпень,
м. Житомир</t>
  </si>
  <si>
    <t>Конференція з участю представників влади, депутатами, спеціалістами держструктур з проблем правового регулювання у сфері вирішення проблем осіб з інвалідністю</t>
  </si>
  <si>
    <t>1 день, червень, м.Тячів</t>
  </si>
  <si>
    <t>Круглий стіл на тему: "Доступність та універсальний дизайн, пристосованість туристичної інфраструктури, сфери транспорту, об'єктів громадського користування  для осіб з інвалідністю"</t>
  </si>
  <si>
    <t>Круглий стіл на тему: "Забезпечення права осіб з інвалідністю на освіту, впровадження інклюзивної  осівіти та можливості отримання якісних  освітніх послуг"</t>
  </si>
  <si>
    <t>1 день, серпень, м.Хуст</t>
  </si>
  <si>
    <t>Семінар на тему: "Ринок праці. Працевлаштування людей з інвалідністю, можливості  відкриття власної справи  особами з інвалідністю та соціальне підприємство"</t>
  </si>
  <si>
    <t>1 день, листопад, м.Ужгород</t>
  </si>
  <si>
    <t>Круглий стіл з аналізом впровадження в життя законів України по виконанню "Національного плану дій з реалізації Конвенції ООН про  права осіб з інвалідністю"</t>
  </si>
  <si>
    <t>Проведення Круглого столу з представниками влади, управління соцзахисту, Фонду соцзахисту інвалідів на тему "Реалізація заходів державної програми та Конвенціїї  ООН про права людей з інвалідністю в області"</t>
  </si>
  <si>
    <t>Обласний практичний тренінг з фізичної реабілітації людей з інвалідністю "Рухова активність - здоровий спосіб життя - здорова нація"</t>
  </si>
  <si>
    <t>1 день, липень, Запорізька область</t>
  </si>
  <si>
    <t xml:space="preserve">Обласний семінар на тему "Стан доступності інвалідів до об’єктів соціальної інфраструктури в районах області (за результатами громадського моніторингу" </t>
  </si>
  <si>
    <t>1 день, жовтень, Запорізька область</t>
  </si>
  <si>
    <t>Обласний семінар "Роль районних громадських організацій у оздоровленні та спортивній реабілітації осіб з інвалідністю"</t>
  </si>
  <si>
    <t>1 день, серпень, м.Івано-Франківськ</t>
  </si>
  <si>
    <t>Науково - практичний семінар з вивчення та обміну методиками творчої та духовної реабілітації осіб з інвалідністю</t>
  </si>
  <si>
    <t>1 день,  вересень, м. Івано-Франківськ</t>
  </si>
  <si>
    <t xml:space="preserve"> Круглий стіл: "Запезпечення та соціальний захист людей з інвалідністю за участю  громадських організацій та представників влади"</t>
  </si>
  <si>
    <t xml:space="preserve"> 1 день, грудень, м.Івано-Франківськ</t>
  </si>
  <si>
    <t xml:space="preserve">1 день, серпень,  м.Луцьк   </t>
  </si>
  <si>
    <t xml:space="preserve">1 день, вересень, м.Луцьк   </t>
  </si>
  <si>
    <t xml:space="preserve">1 день, липень, м.Луцьк   </t>
  </si>
  <si>
    <t>1 день, жовтень, м.Володимир-Волинський</t>
  </si>
  <si>
    <t>Круглий стіл на тему "Забезпечення прав людей з інвалідністю в області та достатній житєвий рівень в умовах економічних реформ"</t>
  </si>
  <si>
    <t>1 день, липень, Кіровоградська область</t>
  </si>
  <si>
    <t>Круглий стіл "Навчання людей з особливими потребами у вищих навчальних закладах із залученням спеціалістів"</t>
  </si>
  <si>
    <t>1 день, жовтень, Кіровоградська область</t>
  </si>
  <si>
    <t>Конференція "Захист конституційних прав та законних інтересів жінок з інвалідністю, підвищення професійного рівня жінок-лідерів"</t>
  </si>
  <si>
    <t>1 день, червень, Кіровоградська область</t>
  </si>
  <si>
    <t>Практичний  семінар з розвитку творчих здібностей та вдосконалення художнього потенціалу для людей з інвалідіністю згідно статті 30 Конвенції "Про права інвалідів"</t>
  </si>
  <si>
    <t>Круглий стіл на тему "Забезпечення рівних можливостей для дітей та молоді з інвалідністю"</t>
  </si>
  <si>
    <t>1 день, вересень, Кіровоградська область</t>
  </si>
  <si>
    <t>Фізкультурно-оздоровчий захід  з навчання новітнім методикам оздоровлення  та реабілітації "Рухова активність-здоровий спосіб життя, здорова нація"</t>
  </si>
  <si>
    <t>1 день, серпень, Кіровоградська область</t>
  </si>
  <si>
    <t xml:space="preserve">Навчально-практичний семінар-тренінг для керівників та спеціаліств (активістів) організації  "Ознайомлення з законодавчими актами України та "Націальним планом дій  з  реалізації  Конвенції  про  права  інвалідів"  на період  до  2020  року </t>
  </si>
  <si>
    <t>1 день, травень, Київська область</t>
  </si>
  <si>
    <t xml:space="preserve">Практичний  семінар-тренінг художньо-прикладного мистерцтва та декоративних виробів інвалідів-аматорів </t>
  </si>
  <si>
    <t>1 день,  червень, Київська область</t>
  </si>
  <si>
    <t>Обласний творчий захід (практичний тренінг) з розвитку творчих здібностей серед осіб з інвалідністю</t>
  </si>
  <si>
    <t>Обласний навчльно-практичний семінар - тренінг для членів організації людей з інвалідністю</t>
  </si>
  <si>
    <t>1 день, вересень,  Київська область</t>
  </si>
  <si>
    <t>1 день,  жовтень, Київська область</t>
  </si>
  <si>
    <t>Обласний  фізкультурно-оздоровчий захід (практичний семінар) "Розвиток впровадження сучасних  реабілітаційних  технологій  для осіб  з  обмеженими  можливостями"</t>
  </si>
  <si>
    <t>1 день, серпень, Київська область</t>
  </si>
  <si>
    <t>Проведення навчально-практичного семінару: "Арттерапія-цілюща творчість для самовираження з лікувально-корекційною метою" для дітей та дорослих людей з інвалідністю та учасників АТО</t>
  </si>
  <si>
    <t>Конференція на тему: "Місія лідера громадської організації людей з  інвалідністю в  ефективній діяльності організації"</t>
  </si>
  <si>
    <t>2 дні, червень, Львівська область</t>
  </si>
  <si>
    <t>Проведення  семінару-тренінгу "Покращення становища та розширення прав і можливостей дічат і жінок з інвалідністю - запорука зміцнення суспільства"</t>
  </si>
  <si>
    <t>2 дні, липень, Львівська область</t>
  </si>
  <si>
    <t>Семінар-тренінг на тему: "Роль громадських організацій  людей з інвалідністю в оздоровленні і рекреаційній реабілітації людей з інвалідністю"</t>
  </si>
  <si>
    <t>2 дні, серпень, Львівська область</t>
  </si>
  <si>
    <t>1 день, травень, Луганська область</t>
  </si>
  <si>
    <t>Навчально-практичний тренінг: "Активна соціально-трудова та фізкультурно-спортивна реабілітація інвалідів"</t>
  </si>
  <si>
    <t xml:space="preserve"> 2 дні, червень, Луганська область              </t>
  </si>
  <si>
    <t xml:space="preserve">Навчально-практичний семінар: "Від теорії -  до практики" (з майстер-класами народних майстрів України з декоративно прикладного мистецтва та майстрів фотографії) </t>
  </si>
  <si>
    <t>1 день, липень, Луганська область</t>
  </si>
  <si>
    <t>Практичний семінар-тренінг "Розвиток і впровадження сучасних реабілітаційних технологій для людей з інвалідністю, роль ГОІ в оздоровленні і спортивній реабілітації людей з інвалідністю"</t>
  </si>
  <si>
    <t>Навчально-практичний семінар з літературно-поетичної  творчості, художньо-прикладного мистецтва. Вивчення методик творчої реабілітації людей з інвалідністю</t>
  </si>
  <si>
    <t>2 дні, серпень, Оздоровчий комплекс "Дельфін"</t>
  </si>
  <si>
    <t>Круглий стіл  "Взаємодія органів влади та ГОІ у вирішенні питвнь працевлаштування, професійної реабілітації, соцзахисту, забезпечення права на навчання осіб з інвалідністю (в.т.ч.учасників АТО)</t>
  </si>
  <si>
    <t>1 день,  листопад, Зал засідань облради</t>
  </si>
  <si>
    <t>Проведення семінару "Універсальний дизайн"</t>
  </si>
  <si>
    <t>2 дні, серпень, Одеська область</t>
  </si>
  <si>
    <t>Проведення фізкультурно-оздоровчого заходу з  рекреаіцйних видів спорту для для людей з інвалідністю Одеської області</t>
  </si>
  <si>
    <t>2 дні, вересень,  Одеська область</t>
  </si>
  <si>
    <t>Науково-практична конференція з питань забезпечення доступності середовища життєдіяльності ОзІ.</t>
  </si>
  <si>
    <t>Полтавський oбласний осередок ВОІ СОІУ</t>
  </si>
  <si>
    <t>2 дні, червень,
м. Полтава</t>
  </si>
  <si>
    <t>Навчальний семінар "Особи з інвалідністю у сучасному медіапросторі"</t>
  </si>
  <si>
    <t>2 дні, липень, 
м. Полтава</t>
  </si>
  <si>
    <t>Круглий стіл: "Запезпечення та соціальний захист людей з інвалідністю в умовах  кризи за участю громадських організацій, влади"</t>
  </si>
  <si>
    <t>1 день,  травень, Рівнеська область</t>
  </si>
  <si>
    <t>Семінар: Доспупність інвалідів та інших маломобільних груп населення до обєктів соціальої та інженерно-транспортної інфракструктури в м.Рівне та Рівненській області</t>
  </si>
  <si>
    <t>1 день, червень, Рівненська область</t>
  </si>
  <si>
    <t>Семінар "Розвиток фізичної культури, вивчення досвіду людей з обмеженими фізичними можливостями, які є учасниками параолімпіади від Рівненщіни</t>
  </si>
  <si>
    <t>1день, вересень, Рівненська область</t>
  </si>
  <si>
    <t>Конференція: "Дотримання в рамках законодавства конвенції прав інвалідів в Рівненської області"</t>
  </si>
  <si>
    <t>1 день, грудень, Рівненська область</t>
  </si>
  <si>
    <t>Семінар на тему "Реалізація прав осіб з інвалідністю, визначених Конвенцією ООН про права осіб з інвалідністю, іншими нормативно правовими документами на проходження належної реабілітації: від нормативних вимог до практичної реалізації"</t>
  </si>
  <si>
    <t>2 дні, серпень, Тернопільська область</t>
  </si>
  <si>
    <t xml:space="preserve">Конференція на тему: "Безбарєрне середовище для осіб з інвалідністю: від імітації до універсального дизайну" </t>
  </si>
  <si>
    <t>2 дні, вересень, Тернопільська область</t>
  </si>
  <si>
    <t>Засідання за "круглим столом" на тему: "Життєдіяльність осіб з інвалідністю в суспільстві: реалії та виклики"</t>
  </si>
  <si>
    <t>2 дні, жовтень, Тернопільська область</t>
  </si>
  <si>
    <t>Круглий стіл за участі районних громадських організацій інвалідів "Ми даруємо вам свої серця"</t>
  </si>
  <si>
    <t>1 день, червень, Харківська область</t>
  </si>
  <si>
    <t>Круглий стіл з представниками влади, департаменту соцзахисту, пенсійного фонду, фонду соцзахисту інвалідів та центру зайнятості з питань працевлаштування інвалідів</t>
  </si>
  <si>
    <t>1 день, листопад, Харківська область</t>
  </si>
  <si>
    <t>Семінар на тему: "Забезпечення захисту й безпеки інвалідів у ситуаціях ризику, зокрема в збройних конфліктах" (На виконання статті Конвенції ООН  про права інвалідів)</t>
  </si>
  <si>
    <t>2 дні, вересень, Харківська область</t>
  </si>
  <si>
    <t>Круглий стіл на тему: "Ратифікація Україною Конвенції ООН про права інвалідів - загальна потреба  всього суспільства"</t>
  </si>
  <si>
    <t>Семінар-тренінг  "Самозайнятість, як додатковий спосіб заробітку"</t>
  </si>
  <si>
    <t>1 день, вересень, Хмельницька область</t>
  </si>
  <si>
    <t>Навчальний семінар за програмою "Як подолати страх перед новим  робочим колективом. Методика налагодження комунікації у новому трудовому колективі"</t>
  </si>
  <si>
    <t>1 день, жовтень, Хмельницька область</t>
  </si>
  <si>
    <t>Семінар-тренінг з навчання методикам фізичної реабілітації для підтримки функціонального стану здоров’я людей з інвалідністю.  Навчальні курси "Методи фізичної реабілітації людей з інвалідністю  для саморегуляції та підтримки організму нездорової людини"</t>
  </si>
  <si>
    <t>1 доба, серпень, Хмельницька область</t>
  </si>
  <si>
    <t>Тренінг для молоді за програмою "Патріотичне виховання молоді" "Бути українцем - це кропітка повсякденна робота над собою"</t>
  </si>
  <si>
    <t>1 день, листопад - грудень, Хмельницька область</t>
  </si>
  <si>
    <t>Навчальний семінар людей з інвалідністю методикам реабілітації засобами культури та мистецтв</t>
  </si>
  <si>
    <t>1 доба, грудень, Хмельницька область</t>
  </si>
  <si>
    <t>Виїзний семінар на тему: "Людям з обмеженими можливостями необмежений доступ до пізнання та вивчення історичної, архітектурної, духовної спадщини українського народу"</t>
  </si>
  <si>
    <t>1 день, липень,
м. Вінниця</t>
  </si>
  <si>
    <t>"Семінар  на тему: "Змінюючи ставлення ло людей з інвалідністю, ми змінюємо себе і змінюємо державу"</t>
  </si>
  <si>
    <t>1 день, серпень,
м.Черкаси</t>
  </si>
  <si>
    <t>Обласний навчальний семінар з розвитку творчих здіностей серед з обмеженими фізичнми можливостями "Осінні перезвони"</t>
  </si>
  <si>
    <t>1 день, жовтень, Черкаська область</t>
  </si>
  <si>
    <t>Проведення тренінгів на тему: "Зігріємо серця добром"  із залученням студентів педагогічного та технологічного університетів міста.</t>
  </si>
  <si>
    <t xml:space="preserve">1 день, травень,
м.Чернігів </t>
  </si>
  <si>
    <t>Круглий стіл з представниками влади, управлінь соціального захисту населення, фонду соціального захисту інвалідів з питань працевлаштування</t>
  </si>
  <si>
    <t xml:space="preserve">1 день, липень,
 м.Чернігів </t>
  </si>
  <si>
    <t>Обласний навчальний семінар з розвитку творчих здібностей та вдосконалення художнього потенціалу для людей з інвалідністю згідно ст.30 Конвенції "Про права інвалідів"</t>
  </si>
  <si>
    <t xml:space="preserve">1 день, червень,
 м.Чернігів </t>
  </si>
  <si>
    <t>Проведення обласної конференції на тему: "Відстоювання інтересів прав людей з інвалідністю відповідно до Конвенції ООН про права інвалідів, роль в цьому ГОІ"</t>
  </si>
  <si>
    <t>1 день, листопад,
м.Чернігів</t>
  </si>
  <si>
    <t>Круглий стіл з представниками влади, фондом соцзахисту інвалідів, обласним центром зайнятості, департаменту соцзахисту, пенсійного фонду: "З питань практичного працевлаштування інвалідів"</t>
  </si>
  <si>
    <t>1 день,  липень, 
м.Чернівці</t>
  </si>
  <si>
    <t>Фізкультурно-оздоровчий захід (практичний  тренінг)  "Розвиток сучасних реабілітаційних технологій та їх практичне застосування для осіб  з інвалідністю"</t>
  </si>
  <si>
    <t>1 день, вересень,
м.Чернівці</t>
  </si>
  <si>
    <t xml:space="preserve">Семінар на тему: "Забезпечення безперешкодного доступу осіб з інвалідністю до об’єктів житлового та громадського призначення в Чернівецькій області" </t>
  </si>
  <si>
    <t>1 день, грудень,
м.Чернівці</t>
  </si>
  <si>
    <t>Громадська спілка "Всеукраїнське громадське об'єднання  "Національна Асамблея людей з інвалідністю України"</t>
  </si>
  <si>
    <t xml:space="preserve">Регіональна конференція "Працевлаштування та зайнятість осіб з інвалідністю. Виклики. Перспективи" </t>
  </si>
  <si>
    <t>2 дні, травень, Запорізька обл.</t>
  </si>
  <si>
    <t xml:space="preserve">Збори керівників та лідерів ГОІ – членів та партнерів НАІУ з питань формування та реалізації державної політики у сфері соціального захисту та забезпечення прав осіб з інвалідністю - ”Генеральна Асамблея” </t>
  </si>
  <si>
    <t>2 дні, жовтень, Київська обл.</t>
  </si>
  <si>
    <t>Всеукраїнський навчальний семінар «Соціальне замовлення, як ефективний механізм фінансування недержавних організацій в Україні в період реформування соціальної сфери»</t>
  </si>
  <si>
    <t>3 дні, сепрень, м.Вінниця</t>
  </si>
  <si>
    <t>Захід на виконання ст.   27   Конвенції ООН про права людей з інвалідністю   «Праця та зайнятість»:  Проведення моніторингу "Працевлаштування осіб з інвалідністю на підприємствах ГОІ, відкриття власної справи" в 5 областях України (Дніпропетровська, Харківська, Одеська, Львівська, Житомирська)</t>
  </si>
  <si>
    <t xml:space="preserve">квітень-листопад, Дніпропетровська, Житомирська, Харківська,  Львівська та Одеська обл.  </t>
  </si>
  <si>
    <t>Регіональний семінар-тренінг для лідерів громадських об'єднань осіб з інвалідністю “Школа незалежного життя”</t>
  </si>
  <si>
    <t xml:space="preserve"> 3 дні, серпень, Житомирська обл.</t>
  </si>
  <si>
    <t>Навчальний семінар “Організація рекреаційно-реабілітаційних програм для осіб з інвалідністю”</t>
  </si>
  <si>
    <t xml:space="preserve">5 днів, липень, Львівська-Івано-Франківська обл. </t>
  </si>
  <si>
    <t>Навчально-методичний семінар для лідерів та фахівців ГОІ з питань організації реабілітаційних програм на рівні громади «Сильні духом - сильні тілом»</t>
  </si>
  <si>
    <t>5 днів, вересень,  Івано-Франківська обл.</t>
  </si>
  <si>
    <t>Фестиваль творчості людей з інвалідністю "На крилах творчості"</t>
  </si>
  <si>
    <t xml:space="preserve"> 3 дні, жовтень, м.Дніпро</t>
  </si>
  <si>
    <t xml:space="preserve">Регіональний тренінг "Якісний догляд за стомою - запорука повноцінного життя стомованих хворих" </t>
  </si>
  <si>
    <t xml:space="preserve"> 2 дні, червень,
м.Черкаси  </t>
  </si>
  <si>
    <t>Навчально-практичний семінар для керівників та лідерів ГОІ - членів та партнерів НАІУ "Участь ГОІ у здійсненні державного архітектурно-будівельного контролю за дотриманням вимог щодо забезпечення безперешкодного доступу людей з обмеженими фізичними можливостями до об'єктів житлового та громадського призначення"</t>
  </si>
  <si>
    <t>Семінар-тренінг для представників організацій надавачів послуг повітряного транспорту (аеропорти служби супроводу, наземні служби, служби інформування, медичного забезпечення тощо) "Забезпечення доступності послуг авіаційного транспорту для пасажирів з інвалідністю та інших маломобільних груп населення"</t>
  </si>
  <si>
    <t>Семінар-тренінг для представників громадського руху людей з інвалідністю  "Моніторинг та адвокація забезпечення безперешкодного доступу до виборчих дільниць для людей з інвалідністю" у Житомирській області</t>
  </si>
  <si>
    <t>2 дні, квітень,
м.Житомир</t>
  </si>
  <si>
    <t>Семінар-тренінг для представників громадського руху людей з інвалідністю  "Моніторинг та адвокація забезпечення безперешкодного доступу до виборчих дільниць для людей з інвалідністю" у Черкаській області</t>
  </si>
  <si>
    <t>2 дні, квітень,
м.Черкаси</t>
  </si>
  <si>
    <t>Всеукраїнський навчально-практичний семінар з питань запровадження інклюзивних програм для дітей та молоді з інтелектуальною недостатністю</t>
  </si>
  <si>
    <t>5 днів, жовтень, Львівська обл.</t>
  </si>
  <si>
    <t>Семінар-тренінг для фахівців та батьків дітей з важкими порушеннями зору “Крокуємо до самостійності"</t>
  </si>
  <si>
    <t>3 дні, жовтень,
м.Харків</t>
  </si>
  <si>
    <t>Навчально-практичний семінар “Переваги та недоліки впровадження інклюзивної освіти для дітей з глибокими порушеннями зору"</t>
  </si>
  <si>
    <t>5 днів, листопад, 
м.Київ</t>
  </si>
  <si>
    <t xml:space="preserve">Науково-практична конференція “СУЧАСНИЙ СВІТ І НЕЗРЯЧІ. Соціальна інтеграція осіб з інвалідністю: інклюзивна освіта, інтелектуалізація праці, активізація дозвілля" </t>
  </si>
  <si>
    <t>Науково-практична конференція «Сучасні методи попередження та профілактики, лікування, соціально-психологічної, медичної реабілітації жінок хворих на РМЗ"</t>
  </si>
  <si>
    <t>2 дні, жовтень,
м.Львів</t>
  </si>
  <si>
    <t>Всеукраїнський семінар "Літня школа жінок-волонтерів: попередження вигорання"</t>
  </si>
  <si>
    <t>5 (7) днів, липень, Львівська обл.</t>
  </si>
  <si>
    <t xml:space="preserve">Регіональний практичний семінар "Сприяння реалізації права жінок з інвалідністю на особистий зріст та творчий розвиток" </t>
  </si>
  <si>
    <t>3 дні, листопад,Чернівецька обл.</t>
  </si>
  <si>
    <t xml:space="preserve">Інформаційний семінар для цивільно-постраждалих в зоні АТО "Право на життя” </t>
  </si>
  <si>
    <t>2 дні, травень, Київська обл.</t>
  </si>
  <si>
    <t xml:space="preserve">Навчально-інформаційний тренінг “Основи фінансового планування. Фандрайзинг. Можливості забезпечення стабільної діяльності ГОІ” </t>
  </si>
  <si>
    <t>3 дні, вересень, Київська обл.</t>
  </si>
  <si>
    <t>3 дні, листопал, Київська обл.</t>
  </si>
  <si>
    <t>Інформаційний семінар "Ефективне використання потенційних можливостей ГОІ в забезпеченні захисту соціальних, економічних, культурних інтересів осіб з інвалідністю</t>
  </si>
  <si>
    <t>Проведення прес-конференції з питань соціального захисту та забезпечення прав осіб з інвалідністю</t>
  </si>
  <si>
    <t>1 день, грудеь, м.Київ</t>
  </si>
  <si>
    <t>Надання послуг денного догляду дітям-інвалідам та особам з інвалідністю внаслідок інтелектуальних порушень із забезпеченням працетерапією та навчанням соціальним навичкам у 48 групах (у 41 організації)</t>
  </si>
  <si>
    <t>травень-грудень, регіони України (41 НДО 48 груп)</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</si>
  <si>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(БТ "Джерела", м. Київ)</t>
  </si>
  <si>
    <t>2 травня - 5 липня 2018 року</t>
  </si>
  <si>
    <t>1.45</t>
  </si>
  <si>
    <t>1.46</t>
  </si>
  <si>
    <t>1.47</t>
  </si>
  <si>
    <t>1.48</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</si>
  <si>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"Паросток", м. Вінниця - 1 група)</t>
  </si>
  <si>
    <t xml:space="preserve">2 травня - 5 липня 2018 року </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</si>
  <si>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"Паросток", м. Вінниця - 2 група)</t>
  </si>
  <si>
    <t>2 липня - 6 вересня 2018 року</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</si>
  <si>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"Відкриті серця", м. Вінниця)</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</si>
  <si>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"Серце матері",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</si>
  <si>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"Білий ангел", м. Одеса)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</si>
  <si>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"Дитина", м. Тернопіль - 2 група)</t>
  </si>
  <si>
    <t>3 вересня - 6 листопада 2018 року</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</si>
  <si>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"Дитина", м. Тернопіль - 1 група)</t>
  </si>
  <si>
    <t>19 жовтня - 21 грудня 2018 року</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</si>
  <si>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Броди,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</si>
  <si>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"Повір у себе", м. Маріуполь, Донецька обл.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</si>
  <si>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"Повір у себе", м. Маріуполь, Донецька обл. - 2 група)</t>
  </si>
  <si>
    <t>2 липня- 6 вересня 2018 року</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</si>
  <si>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"Сонячний промінь",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</si>
  <si>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"Созарін",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</si>
  <si>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Ужгород)</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</si>
  <si>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"Сонячне подвір'я",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</si>
  <si>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"Соняшник", м. Полтава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</si>
  <si>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"Соняшник", м. Полтава - 2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</si>
  <si>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"Даун синдром", м. Луцьк)</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</si>
  <si>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"Довіра",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</si>
  <si>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"Першоцвіт", м. Богуслав, Київська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</si>
  <si>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"Хмельницький фонд соціального захисту та реабілітації інвалідів з дитинства", м. Хмельницький)</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</si>
  <si>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"За рівні можливості",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</si>
  <si>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"КРОКуСвіт", м. Коломия, Ів.-Франківська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</si>
  <si>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ЦСРІ"Надія", м. Тернопіль)</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</si>
  <si>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"Родина",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</si>
  <si>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"Товариство Родина Кольпінга",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</si>
  <si>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"Ніка", м. Червоноград,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</si>
  <si>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"Промінь надії", м. Червоноград,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</si>
  <si>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"Лярш Ковчег",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</si>
  <si>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"Логос", м. Чернігів)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</si>
  <si>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"Товариство Турбота", м. Шостка, Сумська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</si>
  <si>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"Діти сонця", м. Житомир)</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</si>
  <si>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"Насіння надії", м. Бердичів, Житомирська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</si>
  <si>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"Жемчужинки", м. Лозова, Харківська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</si>
  <si>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"Світло Христове", м. Сокаль,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</si>
  <si>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"Тавор", м. Новий Розділ,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</si>
  <si>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"Добродій", м. Бориспіль, Київська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</si>
  <si>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"Сонярний промінь", м. Костопіль, Рівненська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</si>
  <si>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Дрогобич,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</si>
  <si>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"Сонячні діти Херсонщини",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</si>
  <si>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Отинії", м. Отинія, Ів.-Франківська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</si>
  <si>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"Зоря надії", м. Кременець, Тернопільська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</si>
  <si>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"Назустріч долі", м. Жовті Води, Дніпропетровська обл.)</t>
  </si>
  <si>
    <t>19 жовтня -   21 грудня 2018року</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</si>
  <si>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"Школа-Сходинки",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</si>
  <si>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"БебіКо", м. Тернопіль)</t>
  </si>
  <si>
    <t xml:space="preserve">Круглі столи: «Опіка чи піклування? Правильний вибір в умовах законодавчих змін» - 10 регіонів </t>
  </si>
  <si>
    <t>травень-грудень 2018 р.</t>
  </si>
  <si>
    <t>Місцеві</t>
  </si>
  <si>
    <t>Круглий стіл: «Опіка чи піклування? Правильний вибір в умовах законодавчих змін» - м. Чернігів</t>
  </si>
  <si>
    <t>Круглий стіл: «Опіка чи піклування? Правильний вибір в умовах законодавчих змін» - м. Маріуполь</t>
  </si>
  <si>
    <t>Круглий стіл: «Опіка чи піклування? Правильний вибір в умовах законодавчих змін» - м. Шостка, Сумська обл.</t>
  </si>
  <si>
    <t xml:space="preserve">1 день, травень </t>
  </si>
  <si>
    <t xml:space="preserve">1 день, червень </t>
  </si>
  <si>
    <t>Круглий стіл: «Опіка чи піклування? Правильний вибір в умовах законодавчих змін» -  м. Коломия, Івано-Франківська обл.</t>
  </si>
  <si>
    <t>1 день, липень</t>
  </si>
  <si>
    <t>Круглий стіл: «Опіка чи піклування? Правильний вибір в умовах законодавчих змін» - м. Броди, Львівська обл.</t>
  </si>
  <si>
    <t>Круглий стіл: «Опіка чи піклування? Правильний вибір в умовах законодавчих змін» - м. Херсон</t>
  </si>
  <si>
    <t>1 день, серпень</t>
  </si>
  <si>
    <t>1 день, вересень</t>
  </si>
  <si>
    <t>Круглий стіл: «Опіка чи піклування? Правильний вибір в умовах законодавчих змін» - м. Суми</t>
  </si>
  <si>
    <t>1 день, жовтень</t>
  </si>
  <si>
    <t>Круглий стіл: «Опіка чи піклування? Правильний вибір в умовах законодавчих змін» - м. Хмельницький</t>
  </si>
  <si>
    <t>Круглий стіл: «Опіка чи піклування? Правильний вибір в умовах законодавчих змін» - м. Тернопіль</t>
  </si>
  <si>
    <t>Круглий стіл: «Опіка чи піклування? Правильний вибір в умовах законодавчих змін» - м. Мукачеве, Закарпатська обл.</t>
  </si>
  <si>
    <t>1 день, листопад</t>
  </si>
  <si>
    <t>1 день, грудень</t>
  </si>
  <si>
    <t xml:space="preserve">Навчальні семінари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40 НДО з 18 регіонів </t>
  </si>
  <si>
    <t>квітень-грудень 2018 р.</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</si>
  <si>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Київ </t>
  </si>
  <si>
    <t>1 день, квітень</t>
  </si>
  <si>
    <t>Навчальний семінар для опікунів і доглядальників«Зміни до цивільно-правового кодексу та їх вплив на життя сімей які доглядають особу з інтелектуальними порушеннями» - на базі НДО з м. Київ</t>
  </si>
  <si>
    <t xml:space="preserve">Навчальний семінар для опікунів і доглядальників«Зміни до цивільно-правового кодексу та їх вплив на життя сімей які доглядають особу з інтелектуальними порушеннями» - на базі НДО з м. Хмельницького </t>
  </si>
  <si>
    <t>1 день, травень</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</si>
  <si>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Ів.-Франківської обл. </t>
  </si>
  <si>
    <t>1 день, травень,
м.Коломия</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</si>
  <si>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Херсон</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</si>
  <si>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Тернопіль </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</si>
  <si>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Львівської обл. </t>
  </si>
  <si>
    <t>1 день, червень, м.Броди</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</si>
  <si>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Закарпатської обл.</t>
  </si>
  <si>
    <t>1 день, червень</t>
  </si>
  <si>
    <t>1 день, червень,  м.Мукачево</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</si>
  <si>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Вінниця </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</si>
  <si>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Черкаської обл. </t>
  </si>
  <si>
    <t>1 день, червень, м.Умань</t>
  </si>
  <si>
    <t>1 день, липень, м.Чернігів</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</si>
  <si>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Чернігівської обл.</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</si>
  <si>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Вінницької обл.</t>
  </si>
  <si>
    <t>1 день, 
м. Вінниця</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</si>
  <si>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Полтавської обл. </t>
  </si>
  <si>
    <t>1 день, липень, м.Полтава</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</si>
  <si>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Львівської обл.</t>
  </si>
  <si>
    <t xml:space="preserve">1 день, липень </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</si>
  <si>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Ів.-Франківської обл.</t>
  </si>
  <si>
    <t>1 день, серпень, м.Коломия</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</si>
  <si>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Рівненської обл.</t>
  </si>
  <si>
    <t xml:space="preserve">1 день, серпень </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</si>
  <si>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Суми</t>
  </si>
  <si>
    <t xml:space="preserve">1 день, вересень </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</si>
  <si>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Сумської обл. </t>
  </si>
  <si>
    <t>1 день, вересень, м.Шостка</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</si>
  <si>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Тернопільської обл. </t>
  </si>
  <si>
    <t>1 день, вересень, м.Кременець</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</si>
  <si>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Донецької обл. </t>
  </si>
  <si>
    <t>1 день, вересень, м.Маріуполь</t>
  </si>
  <si>
    <t>1 день, вересень, м.Вараш</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</si>
  <si>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Чернігів </t>
  </si>
  <si>
    <t xml:space="preserve">1 день, жовтень </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</si>
  <si>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Житомир</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</si>
  <si>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Дніпропетровської обл. </t>
  </si>
  <si>
    <t>1 день, листопад, м.Жовті Води</t>
  </si>
  <si>
    <t>1 день, листопад, м.Дрогобич</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</si>
  <si>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Дніпро</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</si>
  <si>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Одеської обл. </t>
  </si>
  <si>
    <t>1 день, листопад, м.Одеса</t>
  </si>
  <si>
    <t xml:space="preserve">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Київської обл. </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</si>
  <si>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Харківської обл.</t>
  </si>
  <si>
    <t>1 день, грудень, м.Харків</t>
  </si>
  <si>
    <t>1 день, грудень, м.Жовті Води</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</si>
  <si>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м. Львів</t>
  </si>
  <si>
    <t xml:space="preserve">1 день, грудень </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</si>
  <si>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з Волинської обл.</t>
  </si>
  <si>
    <t>Всеукраїнська нарада "Конвенція ООН про права осіб з інвалідністю - українцям з інтелектуальними порушеннями"</t>
  </si>
  <si>
    <t>10-11 жовтня, м.Київ</t>
  </si>
  <si>
    <t>Участь недержавних організацій у засіданнях громадських рад закладів для осіб з інвалідністю внаслідок інтелектуальних порушень.</t>
  </si>
  <si>
    <t>Участь недержавної організації у засіданні громадської ради закладу для осіб з інвалідністю внаслідок інтелектуальних порушень (м. Київ).</t>
  </si>
  <si>
    <t>Участь недержавної організації у засіданні громадської ради закладу для осіб з інвалідністю внаслідок інтелектуальних порушень (Львівька обл.).</t>
  </si>
  <si>
    <t>Участь недержавної організації у засіданні громадської ради закладу для осіб з інвалідністю внаслідок інтелектуальних порушень (Житомирська обл.).</t>
  </si>
  <si>
    <t>Участь недержавної організації у засіданні громадської ради закладу для осіб з інвалідністю внаслідок інтелектуальних порушень (Закарпатська обл.).</t>
  </si>
  <si>
    <t>Участь недержавної організації у засіданні громадської ради закладу для осіб з інвалідністю внаслідок інтелектуальних порушень (м. Хмельницький).</t>
  </si>
  <si>
    <t>Участь недержавної організації у засіданні громадської ради закладу для осіб з інвалідністю внаслідок інтелектуальних порушень (Ів.-Франківська обл.).</t>
  </si>
  <si>
    <t>Участь недержавної організації у засіданні громадської ради закладу для осіб з інвалідністю внаслідок інтелектуальних порушень (Чернігівська обл.).</t>
  </si>
  <si>
    <t>Участь недержавної організації у засіданні громадської ради закладу для осіб з інвалідністю внаслідок інтелектуальних порушень (м. Житомир).</t>
  </si>
  <si>
    <t>Участь недержавної організації у засіданні громадської ради закладу для осіб з інвалідністю внаслідок інтелектуальних порушень (Вінницька обл.).</t>
  </si>
  <si>
    <t>Участь недержавної організації у засіданні громадської ради закладу для осіб з інвалідністю внаслідок інтелектуальних порушень Рівненська обл.).</t>
  </si>
  <si>
    <t>Участь недержавної організації у засіданні громадської ради закладу для осіб з інвалідністю внаслідок інтелектуальних порушень (Донецька обл.).</t>
  </si>
  <si>
    <t>Участь недержавної організації у засіданні громадської ради закладу для осіб з інвалідністю внаслідок інтелектуальних порушень (Рівненська обл.).</t>
  </si>
  <si>
    <t>Участь недержавної організації у засіданні громадської ради закладу для осіб з інвалідністю внаслідок інтелектуальних порушень (м. Тернопіль).</t>
  </si>
  <si>
    <t>Участь недержавної організації у засіданні громадської ради закладу для осіб з інвалідністю внаслідок інтелектуальних порушень (м. Харків).</t>
  </si>
  <si>
    <t>Участь недержавної організації у засіданні громадської ради закладу для осіб з інвалідністю внаслідок інтелектуальних порушень Київська обл.).</t>
  </si>
  <si>
    <t>Участь недержавної організації у засіданні громадської ради закладу для осіб з інвалідністю внаслідок інтелектуальних порушень (Дніпропетровська обл.).</t>
  </si>
  <si>
    <t>1 день, травень, м.Броди</t>
  </si>
  <si>
    <t>1 день, травень, м.Житомир</t>
  </si>
  <si>
    <t>1 день, травень,
м. Мукачево</t>
  </si>
  <si>
    <t xml:space="preserve">1 день, листопад </t>
  </si>
  <si>
    <t>Навчальний семінар для керівників волонтерських підрозділів організацій-членів ВГО «Коаліція» по оптимізації роботи з волонтерами (на виконання статей 19 та 28 Конвенції ООН)</t>
  </si>
  <si>
    <t>12-13 липня,
м. Київ</t>
  </si>
  <si>
    <t xml:space="preserve">Навчальний семінар для представників ЗМІ "Кращі практики включення у громаду осіб з інвалідністю внаслідок інтелектуальних порушень" </t>
  </si>
  <si>
    <t>11-12 вересня,
 м. Київ</t>
  </si>
  <si>
    <t xml:space="preserve">Тематичний семінар для організацій-членів ВГО «Коаліція», що надають послуги з денного догляду для осіб з інвалідністю внаслідок інтелектуальної недостатності </t>
  </si>
  <si>
    <t>28-29 травня,
м. Чернігів</t>
  </si>
  <si>
    <t>26 квітня,
м. Київ, вул. Богомольця, 10</t>
  </si>
  <si>
    <t>Журнал "Іменем Закону"</t>
  </si>
  <si>
    <t>Інформацію не надано</t>
  </si>
  <si>
    <t>Інформацію надано додатково</t>
  </si>
  <si>
    <t>02 лютого,
м. Чернігів</t>
  </si>
  <si>
    <t>Семінар «Інклюзивний суд: основні поняття і шляхи розвитку»  Робоча група із забезпечення доступності суду та судової процедури для осіб з інвалідністю та інших маломобільних груп населення</t>
  </si>
  <si>
    <t>35
10</t>
  </si>
  <si>
    <t>Національна Асамблея людей з інвалідністю України (НАІУ), Державна судова адміністрація, Верховний суд України, ВГОІ «Правозахисна спілка інвалідів», Інститут судового менеджменту (м. Київ)</t>
  </si>
  <si>
    <t>Офіційний сайт Національної Асамблеї людей з інвалідністю України (НАІУ)</t>
  </si>
  <si>
    <t>09 лютого,
м. Київ</t>
  </si>
  <si>
    <t>09  лютого,
м. Київ</t>
  </si>
  <si>
    <t>Семінар для допомоги в удосконаленні проектних пропозицій учасникам фінального туру конкурсу проектів "Підтримка ініціатив із застосування принципів доступності та універсального дизайну" (в рамках семінару відбувся тренінг з питань універсального дизайну та доступності, а також сесія індивідуальних консультацій щодо доопрацювання заявок)</t>
  </si>
  <si>
    <t>Міжнародний</t>
  </si>
  <si>
    <t>Національна Асамблея людей з інвалідністю України (НАІУ), ПРООН</t>
  </si>
  <si>
    <t>19-20 лютого,
м. Київ</t>
  </si>
  <si>
    <t>Міжнародна конференція «Мистецтво без меж»</t>
  </si>
  <si>
    <t>Національна Асамблея людей з інвалідністю України (НАІУ), Посольство Великої Британії в Україні, Британська Рада, Київський «Театр на  Подолі»</t>
  </si>
  <si>
    <t xml:space="preserve">21 лютого-06 березня, Львівська обл., Турківський р-н, с. Яворів </t>
  </si>
  <si>
    <t>Табір активної реабілітації</t>
  </si>
  <si>
    <t>Національна Асамблея людей з інвалідністю України (НАІУ), Трастовий фонд НАТО з медичної реабілітації, 
Міністерство соціальної політики України, 
Міністерство молоді та спорту України</t>
  </si>
  <si>
    <t>22 лютого, Київська обл.</t>
  </si>
  <si>
    <t>23 лютого, Київська обл.</t>
  </si>
  <si>
    <t>23  лютого, Київська обл.</t>
  </si>
  <si>
    <t>Тренінг з моніторингу та оцінки</t>
  </si>
  <si>
    <t>Національна Асамблея людей з інвалідністю України (НАІУ), "HealthProm" (Лондон), Благодійний фонд «Інститут раннього втручання» (Харків)</t>
  </si>
  <si>
    <t>Тренінг з адміністративного та фінансового менеджменту проектів</t>
  </si>
  <si>
    <t>23 лютого, м. Київ</t>
  </si>
  <si>
    <t>23  лютого, м. Київ</t>
  </si>
  <si>
    <t xml:space="preserve">Прес-конференція з нагоди проводів  збірної України на зимові Паралімпійські ігри 2018 року (Південна Корея, Пхенчхан) </t>
  </si>
  <si>
    <t xml:space="preserve">Національна Асамблея людей з інвалідністю України (НАІУ), Національний паралімпійський комітет України, компанія Lifecell </t>
  </si>
  <si>
    <t>Семінар: «Інклюзивний суд: основні поняття і шляхи розвитку»  Робоча група із забезпечення доступності суду та судової процедури для осіб з інвалідністю
та інших маломобільних груп населення в місті Києві</t>
  </si>
  <si>
    <t>38
10</t>
  </si>
  <si>
    <t>Національна Асамблея людей з інвалідністю України (НАІУ), Касаційний господарький суд</t>
  </si>
  <si>
    <t>21 березня,
м. Київ</t>
  </si>
  <si>
    <t>Конференція «Напрямки та шляхи розвитку міст України та об’єднаних територіальних громад»</t>
  </si>
  <si>
    <t xml:space="preserve">Національна Асамблея людей з інвалідністю України (НАІУ), Міністерство регіонального розвитку, будівництва та житлово-комунального </t>
  </si>
  <si>
    <t>22-24 березня,
м. Одеса</t>
  </si>
  <si>
    <t>Обласний</t>
  </si>
  <si>
    <t>26 березня, м. Вінниця</t>
  </si>
  <si>
    <t>Аудит доступності аеропорту м. Одеса</t>
  </si>
  <si>
    <t>Національна Асамблея людей з інвалідністю України (НАІУ), ТОВ «Компанія Скай Сервіс», ТОВ «Міжнародний Аеропорт Одеса»</t>
  </si>
  <si>
    <t xml:space="preserve">Робоча зустріч Вінницької обласної платформи Всеукраїнського форуму «Батьки за раннє втручання в Україні»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</si>
  <si>
    <t>Національна Асамблея людей з інвалідністю України (НАІУ), HealthProm (Лондон),
Благодійний фонд «Інститут раннього втручання» (Харків)</t>
  </si>
  <si>
    <t>31 березня, м. Запоріжжя</t>
  </si>
  <si>
    <t>Робоча зустріч Запорізької обласної  платформи Всеукраїнського форуму «Батьки за раннє втручання в Україні»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t>
  </si>
  <si>
    <t>15-17 квітня,
с. Щасливе, Київська обл.</t>
  </si>
  <si>
    <t>Участь в організації та проведенні тренінгу «Футбол для людей з інвалідністю – програма підготовки молодих тренерів»</t>
  </si>
  <si>
    <t>Футбольний клуб Social Alliance (FCSA) (Європа), Національна Асамблея людей з інвалідністю України</t>
  </si>
  <si>
    <t>16-17 квітня,
м. Київ</t>
  </si>
  <si>
    <t>Тренінг для неурядових організацій, представників громад щодо питань організації та проведення гендерного аудиту доступності</t>
  </si>
  <si>
    <t>18 квітня,
м. Київ</t>
  </si>
  <si>
    <t>Аудиту доступності для маломобільних груп населення Представництва ООН в Україні</t>
  </si>
  <si>
    <t>23 квітня,
 м. Краматорськ</t>
  </si>
  <si>
    <t>Тренінг для територіальних громад, неурядових організацій щодо питань організації та проведення гендерного аудиту доступності</t>
  </si>
  <si>
    <t xml:space="preserve">23 квітня - 06 травня, Львівська обл., Турківський р-н, с. Яворів </t>
  </si>
  <si>
    <t xml:space="preserve">02-16 квітня, Львівська обл., Турківський р-н, с. Яворів </t>
  </si>
  <si>
    <t>Участь в організації та проведенні шведсько-української фотовиставки «РівноДоступність. Жити гідно всупереч долі»</t>
  </si>
  <si>
    <t>квітень - грудень                                       мм. Запоріжжя, Одеса</t>
  </si>
  <si>
    <t>24-26 квітня,
м. Краматорськ</t>
  </si>
  <si>
    <t>Бізнес-тренінг із соціального підприємництва «Започаткування власної справи: теоретичні основи та практичні аспекти»
В рамках спільного проекту з UCP Wheels for Humanity (Міжнародною благодійною організацією) «Колеса для людства» за підтримки Агентства США з міжнародного розвитку (USAID) «TEAM Project Ukraine» «Тренінги, розширення економічних можливостей, допоміжні технології та послуги медичної/фізичної реабілітації»</t>
  </si>
  <si>
    <t>Форум «Мобілізація громад для розширення можливостей та місцевого розвитку»</t>
  </si>
  <si>
    <t xml:space="preserve">24-25 квітня,
м. Святогірськ            </t>
  </si>
  <si>
    <t xml:space="preserve">26 квітня,
м. Сєвєродонецьк            </t>
  </si>
  <si>
    <t xml:space="preserve">26  квітня,
м. Сєвєродонецьк            </t>
  </si>
  <si>
    <t>Програма ООН - жінки, Національна Асамблея людей з інвалідністю України</t>
  </si>
  <si>
    <t>Представництво ООН в Україні, Національна Асамблея людей з інвалідністю України</t>
  </si>
  <si>
    <t>Трастовий фонд НАТО з медичної реабілітації, 
Міністерство соціальної політики України, 
Міністерство молоді та спорту України, Національна Асамблея людей з інвалідністю України</t>
  </si>
  <si>
    <t>Посольство Королівства Швеції в Україні, Національна Асамблея людей з інвалідністю України</t>
  </si>
  <si>
    <t>UCP Wheels for Humanity, USAID,  Національна Асамблея людей з інвалідністю України</t>
  </si>
  <si>
    <t>05-06 квітня, м. Житомир</t>
  </si>
  <si>
    <t>Сайт ВГО</t>
  </si>
  <si>
    <t>1 доба, вересень,
м.Кривий Ріг</t>
  </si>
  <si>
    <t>1 доба, квітень,  м.Київ</t>
  </si>
  <si>
    <t>1 доба, грудень,  м.Київ</t>
  </si>
  <si>
    <t>травень-грудень 2018 рік</t>
  </si>
  <si>
    <t>2 дні, грудень,
м. Житомир</t>
  </si>
  <si>
    <t xml:space="preserve">Громадська організація "Товариство ветеранів АТО з інвалідністю"                                                                     </t>
  </si>
  <si>
    <t>Практичний семінар для фахівців громадських організацій ветеранів АТО з інвалідністю, який покликаний розвивати лідерські та управлінські навички учасників АТО з метою розвитку бізнесу, створення власної справи та ефективного працевлаштування</t>
  </si>
  <si>
    <t>2 дні листопад,
м. Сміла</t>
  </si>
  <si>
    <t>3 дні, червень,
м. Вінниця</t>
  </si>
  <si>
    <t>29 травня, 
м. Вишгород</t>
  </si>
  <si>
    <t>Газета "Благосвіт"</t>
  </si>
  <si>
    <t>23-24 травня, м.Лисичанськ</t>
  </si>
  <si>
    <t>27 травня, 
м.Чернігів, вул. Артема, 8</t>
  </si>
  <si>
    <t>24 травня, 
м.Рівне,
вул. Тиха, 1</t>
  </si>
  <si>
    <t>31-31 травня, м. Київ. Вул. Гарматна, 26/2, Палац культури "Росток"</t>
  </si>
  <si>
    <t>Фейсбук</t>
  </si>
  <si>
    <t>29-30 травня,
м. Запоріжжя</t>
  </si>
  <si>
    <t>Сайт ВГО, INVAK INFO, сайт Запорізької ОДА</t>
  </si>
  <si>
    <t>23-24 травня,
м. Черкаси</t>
  </si>
  <si>
    <t>Сайт ВГО, Уманський державний педагогічний університет ім. Павла Тичини, Головне територіальне управління юстиції у Черкаській області</t>
  </si>
  <si>
    <t>31 травня, 
м.Чернігів, вул. Шевченка, 28</t>
  </si>
  <si>
    <t>Анонсування відбулось через телефонне інформування</t>
  </si>
  <si>
    <t>24 травня, м.Київ, вул. Богатирська, 16А</t>
  </si>
  <si>
    <t>24 травня, м. Коломия, вул. Драгоманова, 3В</t>
  </si>
  <si>
    <t>25 травня, м. Тернопіль, вул. Сахарова, 4</t>
  </si>
  <si>
    <t>24 равня, 
м. Хмельницький, вул. Камянецька, 58/1</t>
  </si>
  <si>
    <t>24 травня, 
м.Київ, вул. Гашека, 6 А</t>
  </si>
  <si>
    <t>24 травня, 
м.Київ, провулок Коломийський, 9-А</t>
  </si>
  <si>
    <t>24 травня, м.Київ, вул. Підлісна, 8</t>
  </si>
  <si>
    <t>25 травня,
м. Броди, вул. Замкова, 1</t>
  </si>
  <si>
    <t>25 травня, 
м. Житомир, вул. Синельниківська, 12</t>
  </si>
  <si>
    <t>25 травня,
м. Мукачево, вул. Духновича, 87</t>
  </si>
  <si>
    <t>31 травня, 
м. Маріуполь, проспект Миру, 12</t>
  </si>
  <si>
    <t>25 травня, 
м. Херсон, пров. Комбайновий, 11 А</t>
  </si>
  <si>
    <t>01-03 червня, 
м.Вінниця</t>
  </si>
  <si>
    <t>Передача в Вінницьких міських новинах, Фейсбук</t>
  </si>
  <si>
    <t>10-19 червня, с. Залізний Порт, б/в "Маяк"</t>
  </si>
  <si>
    <t>5 днів,  червень-липень, Черкаська область</t>
  </si>
  <si>
    <t>22-23 червня, м.Вінниця</t>
  </si>
  <si>
    <t>Запрошення, програма заходу</t>
  </si>
  <si>
    <t>Газети "Благовіст", "Сила духу", Фейсбук, Інформаційний сайт ВО СОІУ</t>
  </si>
  <si>
    <t>21-22 червня, м. Вінниця</t>
  </si>
  <si>
    <t>Всеукраїнська газета "Берег Надії"</t>
  </si>
  <si>
    <t xml:space="preserve">14 червня, м. Слов'янськ, санаторій "Слов'янський" </t>
  </si>
  <si>
    <t>15 червня, м. Житомир, вул. Івана Гонти,68, оздоровчий комплекс "Королівська бочка"</t>
  </si>
  <si>
    <t>Соціальні мережі</t>
  </si>
  <si>
    <t>19 червня, м. Тячів, вул. Незалежності,40</t>
  </si>
  <si>
    <t>Інтернет видання "Карпатський оглядач"</t>
  </si>
  <si>
    <t>28 червня, м. Бориспіль</t>
  </si>
  <si>
    <t>Інтернет, газета "Благовіст", місцева газета "Трудова слава", "Термінал"</t>
  </si>
  <si>
    <t>26 червня, м. Кропивницький, бібліотека ім. Д.І.Чижевського</t>
  </si>
  <si>
    <t>18-19 червня, Львівська область, м.Радехів</t>
  </si>
  <si>
    <t>Газета для інвалідів "Благосвіт" та телепрограма для інвалідів "Береги надії"</t>
  </si>
  <si>
    <t>26 червня, м.Старобільськ, вул. Чернишевського, Районний будинок творчості та юнацтва</t>
  </si>
  <si>
    <t xml:space="preserve">газети "Берег надії", "Луганщина", "Заходи сьогодення" </t>
  </si>
  <si>
    <t>5-6 червня, м. Полтава</t>
  </si>
  <si>
    <t>Газета "Сила духу" №20 від 17.05.2018 року</t>
  </si>
  <si>
    <t>Газета "Сила духу" та інтернет версія</t>
  </si>
  <si>
    <t>12 червня, м. Дубно, вул. Кирила і Мефодія,16</t>
  </si>
  <si>
    <t>Дубенська ТРК, новини 13.06.2018 о 17.00, повтор ранішніх новин 14.06.2018, Ютуб</t>
  </si>
  <si>
    <t>01 червня, Харківська обл., смт. Новая Водолага, площа Юбілейна.</t>
  </si>
  <si>
    <t>Інформація по радіо</t>
  </si>
  <si>
    <t>01 червня, м.Чернігів, вул. Артема, 8</t>
  </si>
  <si>
    <t>29 червня - 01 липня, м. Харків</t>
  </si>
  <si>
    <t>3 дні,червень-липень ,
м. Харків</t>
  </si>
  <si>
    <t>01 червня, м. Шостка, вул. Робоча, 5, конференц-зал, 1 - й поверх</t>
  </si>
  <si>
    <t>Анонсування відбулось шляхом повідомлення членів Товариства "Турбота" через телефонне інформування, виконавчої влади м. Шостки через письмове звернення.</t>
  </si>
  <si>
    <t>25 червня, Львівська обл., м.Броди, вул. В. Стуса, 7-а</t>
  </si>
  <si>
    <t>Анонсування відбулось шляхом повідомлення членів Бродівського районного добровільного товариства захисту дітей-інвалідів "Надія" через телефонне інформування.</t>
  </si>
  <si>
    <t>25 червня, м. Херсон, провул. Комбайновий, 11 а</t>
  </si>
  <si>
    <t>Анонсування відбулось шляхом повідомлення членів ГО "Херсонська обласна громадська організація інвалідів "За рівні можливості" через телефонне інформування.</t>
  </si>
  <si>
    <t>25 червня, Закарпатська обл., м.Мукачево, вул. Духновича,1.</t>
  </si>
  <si>
    <t>Анонсування відбулось шляхом повідомлення членів ГО "Мукачівське міське товариство "Інваліди дитинства"  через телефонне інформування.</t>
  </si>
  <si>
    <t>26 червня, м. Вінниця, вул. Городецького, 10</t>
  </si>
  <si>
    <t>Анонсування відбулось шляхом повідомлення членів Вінницької громадської організації "Асоціація захисту прав та допомоги людям з інваліднісью "Відкриті серця"   через телефонне інформування.</t>
  </si>
  <si>
    <t xml:space="preserve">25 червня, Черкаська обл., м. Умань, вул. Шкільна, 5 </t>
  </si>
  <si>
    <t>Анонсування відбулось шляхом повідомлення членів Громадської організації  "Шлях добра" через телефонне інформування.</t>
  </si>
  <si>
    <t>25 червня, Приміщення Коломийського геріатричного пансіонату, Іванофранківська обл., м. Коломия, вул. Довбуша, 50.</t>
  </si>
  <si>
    <t>25 червня, Приміщення Центру комплексної реабілітації для осіб з інвалідністю внаслідок інтелектуальних порушень "Родинний затишок, м.Хмельницький, вул. М. Трембовецької, 23/1."</t>
  </si>
  <si>
    <t>05-06 червня, м.Київ, вул. Р. Окіпної, 2, Готельний комплекс "Турист", конференц-зали.</t>
  </si>
  <si>
    <t>Соціальні мережі, Фейсбук</t>
  </si>
  <si>
    <t>Веб-сайт ВГОАІСУ Прес-анонс від 23.05.2018</t>
  </si>
  <si>
    <t>Веб-сайт ВГОАІСУ   
Звіт від 26.06.2018</t>
  </si>
  <si>
    <t>26 червня, м. Київ, вул. Малишка, 1, готельний комплекс "Братислава"</t>
  </si>
  <si>
    <t>18-19 червня,Київська обл.</t>
  </si>
  <si>
    <t>Офіційний сайт ГС ВГО Національна асамблея людей з інвалідністю України; Випуск новин 24 каналу за 20 червня.Форум цивільно-постраждалих на Сході України від 20 червня (22.06.2018р.)</t>
  </si>
  <si>
    <t>25-26 червня, м.Черкаси</t>
  </si>
  <si>
    <t>Офіційний сайт ГС ВГО Національна асамблея людей з інвалідністю України; "Сфера милосердя". Соціальна газета. Інформаційний ресурс для людей з інвалідністю та переселенців.</t>
  </si>
  <si>
    <t>Офіційний сайт ГС ВГО Національна асамблея людей з інвалідністю України; Фейсбук.</t>
  </si>
  <si>
    <t>Сайт ВГО, офіційний сайт Житомирської ОДА, Житомирська ОДА.</t>
  </si>
  <si>
    <t xml:space="preserve">01-15 червня,
Львівська обл., Турківський р-н, с. Яворів </t>
  </si>
  <si>
    <t xml:space="preserve">USAID, 
UCPW «TEAM prodgect Ukraine», Національна Асамблея людей з інвалідністю України
</t>
  </si>
  <si>
    <t xml:space="preserve">14-27 червня, Львівська обл., Турківський р-н, с. Яворів </t>
  </si>
  <si>
    <t>19-21 червня, м.Вінниця</t>
  </si>
  <si>
    <t>Бізнес-тренінг із соціального підприємництва «Започаткування власної справи: теоретичні основи та практичні аспекти»
(В рамках спільного проекту «Тренінги, розширення економічних можливостей, допоміжні технології та послуги медичної/фізичної реабілітації»)</t>
  </si>
  <si>
    <t>USAID, Національна Асамблея людей з інвалідністю України</t>
  </si>
  <si>
    <t>20 червня, м. Харків</t>
  </si>
  <si>
    <t>20  червня, м. Харків</t>
  </si>
  <si>
    <t>Робоча зустріч Харківської обласної платформи Всеукраїнського форуму «Батьки за раннє втручання в Україні»
(В рамках спільного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t>
  </si>
  <si>
    <t>HealthProm, 
Європейська комісія, Національна Асамблея людей з інвалідністю України</t>
  </si>
  <si>
    <t>22-23 червня,                     м. Луцьк</t>
  </si>
  <si>
    <t>12
51</t>
  </si>
  <si>
    <t>Всеукраїнська громадська організація інвалідів «Правозахисна спілка інвалідів», Національна Асамблея людей з інвалідністю України</t>
  </si>
  <si>
    <t>26 червня,   м.Київ</t>
  </si>
  <si>
    <t>Інклюзивна дискусійна панель «Щастя без меж»</t>
  </si>
  <si>
    <t>Фонд ООН в галузі народонаселення (UNFPA), Національна Асамблея людей з інвалідністю України</t>
  </si>
  <si>
    <t xml:space="preserve">Навчальний семінар «Покращення рівня навиків спілкування суддів у роботі з людьми з інвалідністю» </t>
  </si>
  <si>
    <t>USAID,
ГРБФ «Право і демократія», Національна Асамблея людей з інвалідністю України</t>
  </si>
  <si>
    <t>01-10 липня, ГТК "Зелений Гай" вул. Курортна, 13, м. Святогірськ, Донецька область</t>
  </si>
  <si>
    <t>Сайт ВСГО "КГОІУ"</t>
  </si>
  <si>
    <t>19 липня, Центральне приміщення УТОГ, м. Київ.</t>
  </si>
  <si>
    <t xml:space="preserve">Анонс програми в смс-повідомленнях, по електронній почті, вотс ап, вайбер </t>
  </si>
  <si>
    <t>17-19 липня, Тернопільська обл., Теребовлянський р-н, с. Конопківка, вул. Л. Українки 22, "Санаторій Медобори"</t>
  </si>
  <si>
    <t>Український інтернет портал для стомованих пацієнтів</t>
  </si>
  <si>
    <t>24-28 липня, Львівська обл.(збір учасників), Івано-Франківська обл.</t>
  </si>
  <si>
    <t>Офіційний сайт ГС ВГО Національна асамблея людей з інвалідністю України;</t>
  </si>
  <si>
    <t>24-26 липня, Київська обл., Києво-Святошинський р-н, с. Петропавлівська Борщагівка</t>
  </si>
  <si>
    <t>Офіційний сайт ГС ВГО Національна асамблея людей з інвалідністю України</t>
  </si>
  <si>
    <t>Офіційна інтернет сторінка  ГС ВГО Національна асамблея людей з інвалідністю України у мережі Фейсбук</t>
  </si>
  <si>
    <t>14 травня - 19 липня, приміщення БТ "Джерела", м. Київ, вул. Вигурівський, 4, каб.402</t>
  </si>
  <si>
    <t>inteldisabilities-coalition.kiev.ua, facebook.com/vgocoalition</t>
  </si>
  <si>
    <t>14 травня - 19 липня, приміщення ВМГОСРСОМКМ "Паросток", м. Вінниця, вул. Замостянська, 51</t>
  </si>
  <si>
    <t>14 травня - 19 липня, приміщення ГО ВГО "Відкриті серця", Вінницька обл., Вінницький р-н, с. Дорожне, провул. Київський, 7.</t>
  </si>
  <si>
    <t>14 травня - 19 липня, приміщення ХМГО "Серце матері", м. Херсон, провул. Комбайновий, 11-а.</t>
  </si>
  <si>
    <t>14 травня - 19 липня, приміщення ГО "Білий ангел", м. Одеса, вул. Люстдорфська дорога, 27</t>
  </si>
  <si>
    <t>14 травня - 19 липня, приміщення БРДТЗДІ "Надія", м. Броди, Львівська обл, вул. Стуса, 7-а</t>
  </si>
  <si>
    <t xml:space="preserve">14 травня - 19 липня, приміщення ГО "Повір у себе", м. Маріуполь, Донецька обл, вул. Будівельників, 85-а  </t>
  </si>
  <si>
    <t>14 травня - 19 липня, приміщення ГОІ "Сонячний промінь", м. Київ, вул. Озерна, 26-а, д/у №614</t>
  </si>
  <si>
    <t>14 травня - 19 липня, приміщення ГО ЛЦСЗРІ "Созарін", м. Львів, вул. Гайворонського, 27</t>
  </si>
  <si>
    <t>14 травня - 19 липня, приміщення ГОІ "Надія", м. Ужгород, вул. Цегольнянська, 1</t>
  </si>
  <si>
    <t xml:space="preserve">14 травня - 19 липня, приміщення ГО ЦЛП "Сонячне подвір'я", м. Київ, провул. Коломиївський, 9-а </t>
  </si>
  <si>
    <t>14 травня - 19 липня, приміщення ГО НРЦ "Соняшник", м. Полтава, вул. Нечуя-Левицького, 24</t>
  </si>
  <si>
    <t>14 травня - 19 липня, приміщення ВОГО "Даун синдром", Волинська обл., м. Луцьк, вул. Шопена,18</t>
  </si>
  <si>
    <t>14 травня - 19 липня, приміщення ЛОДТЗНДІД  "Довіра", м. Львів, вул. Пулюя 7-а, д/у № 159</t>
  </si>
  <si>
    <t>14 травня - 19 липня, приміщення ГОІ "Першоцвіт", м. Богуслав, Київська обл., вул. Острів,1</t>
  </si>
  <si>
    <t>14 травня - 19 липня, приміщення ГОІ "Хмельницький фонд соціального захисту та реабілітації інвалідів з дитинства", м. Хмельницький, вул. Кам'янецька, 58/1</t>
  </si>
  <si>
    <t>14 травня - 19 липня, приміщення ХОГОІ "За рівні можливості", м. Херсон, вул. Бериславське шосе, 10</t>
  </si>
  <si>
    <t>14 травня - 19 липня, приміщення ГО "Коломийське Товариство підтримки осіб з інвалідністю внаслідок інтелектуальних порушень "КРОКуСвіт", м. Коломия, Ів.-Франківська обл, м. Коломия, вул.Г. Ковцуняка, 1-б</t>
  </si>
  <si>
    <t>14 травня - 19 липня, приміщення ГО "Центр соціальної реабілітації інвалідів "Надія"(м.Тернопіль), вул. Грушевського, 23, каб.427</t>
  </si>
  <si>
    <t>14 травня - 19 липня, приміщення  ГОІ "Родина", м.Київ, м. Київ, бул. І.Лепсе, 15-а</t>
  </si>
  <si>
    <t>14 травня - 19 липня, приміщення ГО Товариство "Родина Кольпінга", м. Львів, вул. Гребінки, 8/3</t>
  </si>
  <si>
    <t>14 травня - 19 липня, приміщення ЧМГО  "Ніка", м. Червоноград, Львівська обл, вул. С. Бандери, 47-а</t>
  </si>
  <si>
    <t>12-13 липня, м.Київ, вул. Р. Окіпної,2, готельний комплекс турист,конференц-зали</t>
  </si>
  <si>
    <t xml:space="preserve">05 липня, Львівська обл., м. Новий Розділ, вул. Грушевського,16 </t>
  </si>
  <si>
    <t>Анонсування відбулось шляхом повідомлення членів Громадської організації  "Центр організації дозвілля для осіб з особливими потребами "Тавор" через телефонне інформування.</t>
  </si>
  <si>
    <t>05 липня, м.Полтава, вул. Нечуй-Левицького,24</t>
  </si>
  <si>
    <t>Анонсування відбулось шляхом повідомлення членів Громадської організації  Навчально реабілітаційний центр "Соняшник" через телефонне інформування.</t>
  </si>
  <si>
    <t>05 липня, м.Вінниця, вул. Замостянська, 51</t>
  </si>
  <si>
    <t>Анонсування відбулось шляхом повідомлення членів  Вінницької міської громадської організації соціального розвитку та становлення окремих малозахищенних категорій молоді "Паросток" через телефонне інформування.</t>
  </si>
  <si>
    <t>05 липня, м. Чернігів, проспект Миру, 40</t>
  </si>
  <si>
    <t>Анонсування відбулось шляхом повідомлення членів  Чернігівської обласної громадської організація інвалідів "Логос" через телефонне інформування.</t>
  </si>
  <si>
    <t>24 липня,  м. Коломия, Івано-Франківська обл., вул. Січових Стрільців, 16, кафе "Байгель", конференцзала (2 поверх)</t>
  </si>
  <si>
    <t>Анонсування відбулось шляхом повідомлення членів ГО "КРОКуСвіт" через телефонне інформування, виконавчої влади м. Коломия через письмове звернення та через соц. мережі.</t>
  </si>
  <si>
    <t>31 липня,
м. Житомир, оздоровчо-розважальний комплекс "Королівська бочка"</t>
  </si>
  <si>
    <t>Газета "Ехо", Сайт ФСЗІ, Фейсбук</t>
  </si>
  <si>
    <t>17 липня. М. кропивницький кафе "Селена"</t>
  </si>
  <si>
    <t xml:space="preserve">Телеканал </t>
  </si>
  <si>
    <t xml:space="preserve">06 липня, Миколаївський академічний художній російський драматичний театр </t>
  </si>
  <si>
    <t>Обласна телерадіо компанія, Інтернет, Газети "Вечорній Миколаїв, та "Рідне Прибужжя"</t>
  </si>
  <si>
    <t>28 липня,
м. Чернігів, вул. Артема, 8</t>
  </si>
  <si>
    <t>Запрошення, інтернет, фейсбук.</t>
  </si>
  <si>
    <t>26 липня,
м.Вінниця</t>
  </si>
  <si>
    <t>Соціальні мережі, газета "Благосвіт"</t>
  </si>
  <si>
    <t>16-17 липня, 
Львівська обл. м. Стрий</t>
  </si>
  <si>
    <t xml:space="preserve">Газета для інвалідів "Благосвіт" </t>
  </si>
  <si>
    <t>12-13 липня,
м.Пирятин</t>
  </si>
  <si>
    <t>Газета "Сила духу"  від 05.07.18 №27</t>
  </si>
  <si>
    <t>Газета "Сила духу" від 25.07.18 №30</t>
  </si>
  <si>
    <t>10-12 липня, Івано-Франківська область, м. Яремче, вул. Свободи, 367-А, пансіонат "Первоцвіт"</t>
  </si>
  <si>
    <t>Газети "Благовіст", "Сила духу", "Берег надії", Фейсбук</t>
  </si>
  <si>
    <t>12-13 липня, Івано-Франківська область, м.Яремче, вул. Свободи, 367-А, пансіонат "Первоцвіт"</t>
  </si>
  <si>
    <t>Газети "Благовіст", "Сила духу", Фейсбук, "Берег надії"</t>
  </si>
  <si>
    <t xml:space="preserve">Сайт ВГО </t>
  </si>
  <si>
    <t>03-07 серпня, ГРК "Наташка", урочище "Перевал", с.Гукливий, Закарпатська область</t>
  </si>
  <si>
    <t>06-09  серпня,  Херсонська область, смт. Залізний Порт, вул. Морська, пансіонат "Кристал"</t>
  </si>
  <si>
    <t>7 серпня, м. Краматорськ, Донбаський МЦПРІ</t>
  </si>
  <si>
    <t>21 серпня, м. Житомир, вул. І. Гонти, 68, Оздоровчо-розважальний комплекс "Королівська бочка"</t>
  </si>
  <si>
    <t>Газета , Сайт ФСЗІ, Фейсбук</t>
  </si>
  <si>
    <t>10 серпня, м. Мелітополь</t>
  </si>
  <si>
    <t>Якимівські районні газети: "Грані життя", "Мелітопольські відомості", "Слово трудівника", "Жнива", МТВ Фейсбук</t>
  </si>
  <si>
    <t>23 серпня, м. Івано-Франківськ</t>
  </si>
  <si>
    <t>27 серпня, м. Переяслав - Хмельницький</t>
  </si>
  <si>
    <t>ТРК Альта, сайт РДА</t>
  </si>
  <si>
    <t>28-29 серпня, Комунальне підприємство "Позаміський дитячий заклад оздоровлення та відпочинку "Дельфін"</t>
  </si>
  <si>
    <t>Обласна телерадіо компанія, Інтернет</t>
  </si>
  <si>
    <t>05 серпня, Хмельницька обл., Кам'янець - Подільський р-н, с. Велика Слобідка</t>
  </si>
  <si>
    <t>30 серпня, м. Черкаси, актовий зал краєзнавчого музею, вул. Слави, 1</t>
  </si>
  <si>
    <t>16 серпня, м. Кіцмань</t>
  </si>
  <si>
    <t>Обласне ТВ, радіо</t>
  </si>
  <si>
    <t>20 серпня, Львівська обл., м. Броди, вул. 22 січня, 73 а, конференцзала (2 поверх)</t>
  </si>
  <si>
    <t>ТРК "Броди", Фейсбук</t>
  </si>
  <si>
    <t>20 серпня, м.Коломия, Івано-Франк. обл., вул. Драгоманова, 3 В</t>
  </si>
  <si>
    <t>Анонсування відбулось шляхом телефонного інформування законних представників клієнтів ГО "Крок у світ", Центру реабілітації дітей-інвалідів, БФ "Крокус"</t>
  </si>
  <si>
    <t>17 серпня, м. Вараш, Рівненська обл., вул. Меслибницька,9, приміщення Комунального закладу "Вараський міський центр соціальної реабілітації дітей-інвалідів" імені З.А. Матвієнко</t>
  </si>
  <si>
    <t>Анонсування відбулось шляхом телефонного інформування законних представників клієнтів ГО  "Асоціація захисту прав інвалідів з дитинства "Надія" та Комунального закладу "Вараський міський центр соціальної реабілітації дітей-інвалідів" імені З.А. Матвієнко</t>
  </si>
  <si>
    <t>17 серпня, м. Мукачеве, Закарпатська обл., вул. Духновича,87, приміщення благодійного фонду допомоги інвалідам "Нове життя"</t>
  </si>
  <si>
    <t>Анонсування відбулось шляхом телефонного інформування законних представників клієнтів Благодійного фонду допомоги інвалідам "Нове життя" та Громадської організації Мукачівське міське товариство "Інваліди дитинства"</t>
  </si>
  <si>
    <t>17 серпня, м. Дрогобич, Львівська обл., вул. Чорновола, 4, приміщення благодійного фонду</t>
  </si>
  <si>
    <t>Анонсування відбулось шляхом телефонного інформування законних представників клієнтів Благодійного фонду Карітас Самбірсько-Дрогобицької Єпархії УГКЦ.</t>
  </si>
  <si>
    <t>23-24 липня, м. Вінниця</t>
  </si>
  <si>
    <t xml:space="preserve">Вінницьке міське телебачення "Віта", Вінницьке міське  радіо "Місто над Бугом", Вінницьке обласне радіо. </t>
  </si>
  <si>
    <t>Сайт ВГО, Сайт ГО "Асоціація захисту прав та допомоги людям з інвалідністю "Відкриті серця"</t>
  </si>
  <si>
    <t>27-29 серпня, с. Зарічани, Житомирська обл.</t>
  </si>
  <si>
    <t>Захід проведено.
Надано інформацію про проведення. Участь взяли: Департамент праці, соц. та сім. Політики Житомирської ОДА, Житомирське ОВ ФСЗІ, Житомирське відділення пенсійного фонду України, Житомирська обласна ГО людей з інвалідністю "Молодь. Жінка. Сім'я".</t>
  </si>
  <si>
    <t>06-10 серпня 2018 року, Львівська обл., Турківський р-н, с. Яворів</t>
  </si>
  <si>
    <t>20-22 серпня, Київська обл.</t>
  </si>
  <si>
    <t>Inva Media, Сайт ВГО</t>
  </si>
  <si>
    <t xml:space="preserve"> Сайт ВГО</t>
  </si>
  <si>
    <t>Сайт Рівненської облради, Рівненського ГУ Пенсійного Фонду.</t>
  </si>
  <si>
    <t>29 серпня, м. Рівне, майдан Просвіти 2, к. 205</t>
  </si>
  <si>
    <t>01-04 серпня, Херсонська обл., смт. Залізний Порт, вул. Морська, пансіонат "Кристал"</t>
  </si>
  <si>
    <t>07-08 серпня, м. Львів, вул. Липинського 60 А, готель "Волонтер"</t>
  </si>
  <si>
    <t>Газети "Благовіст", "Сила духу", "Берег надії", телепрограма "Берег надії"</t>
  </si>
  <si>
    <t>01-02 серпня, м. Одеса, вул. Французький бульвар, 52,санаторій "Одесса"</t>
  </si>
  <si>
    <t xml:space="preserve">3 дні, серпень,
м. Полтава          </t>
  </si>
  <si>
    <t>Сайт ВГОІ "ПСІ"</t>
  </si>
  <si>
    <t>Сайт ВГОІ "ПСІ", Рада суддів України, Головне територ. Упр. Юстиції у Він.обл</t>
  </si>
  <si>
    <t>06-08 липня 
м. Харків</t>
  </si>
  <si>
    <t>07-08 вересня, м. Київ, Пуща-Водиця, вул.Юнкерова,76</t>
  </si>
  <si>
    <t xml:space="preserve">10 днів, серпень, Дніпропетровська область </t>
  </si>
  <si>
    <t>Запрошення і пресс-релізи для представників ЗМІ</t>
  </si>
  <si>
    <t>01-03 жовтня, 
Обухівський р-н, смт. Козин, вул. Слов'яненка, 369, культурно-оздоровчий центр "Пролісок"</t>
  </si>
  <si>
    <t>20-21 вересня, м. Київ, вул. просп. Комарова, 7</t>
  </si>
  <si>
    <t>19-21 вересня, 
м. Луцьк</t>
  </si>
  <si>
    <t>Сайт ВГО, Волинська обласна рада</t>
  </si>
  <si>
    <t>29 вересня, 
м.Київ</t>
  </si>
  <si>
    <t>Всеукраїнський форум "Право на життя"</t>
  </si>
  <si>
    <t>Сайт ВГО, сайт УТОГ</t>
  </si>
  <si>
    <t>UA: Перший, ICTV, 5 канал, 1+1, ТСН, Укрінформ, Радіо свобода, ін</t>
  </si>
  <si>
    <t>30 серпня, ЦП УТОГ</t>
  </si>
  <si>
    <t>05-07 липня,
м. Харків</t>
  </si>
  <si>
    <t>Тренінг для роботодавців «Сучасні тенденції у сфері працевлаштування та зайнятості осіб з інвалідністю на відкритому ринку праці»
(В рамках проекту «Тренінги, розширення економічних можливостей, допоміжні технології та послуги медичної/фізичної реабілітації»)</t>
  </si>
  <si>
    <t xml:space="preserve">Офіційний сайт Національної Асамблеї людей з інвалідністю України (НАІУ) 
</t>
  </si>
  <si>
    <t>09-11 липня,
 м.Львів</t>
  </si>
  <si>
    <t>Бізнес-тренінг із розвитку та просування малого бізнесу «Алгоритм успіху»
(В рамках проекту «Тренінги, розширення економічних можливостей, допоміжні технології та послуги медичної/фізичної реабілітації»)</t>
  </si>
  <si>
    <t xml:space="preserve">22 липня - 04 серпня,
Львівська обл., Турківський р-н, с. Яворів </t>
  </si>
  <si>
    <t xml:space="preserve">Офіційний сайт Національної Асамблеї людей з інвалідністю України (НАІУ) </t>
  </si>
  <si>
    <t>03 серпня, 
м. Київ</t>
  </si>
  <si>
    <t>50
20</t>
  </si>
  <si>
    <t>53
19</t>
  </si>
  <si>
    <t>09 серпня, м. Київ</t>
  </si>
  <si>
    <t>Аудит доступності будівель, приміщень, прилеглої території та надання послуг з відправлення правосуддя Господарського суду м. Києва</t>
  </si>
  <si>
    <t>Господарський суд м. Києва, Національна Асамблея людей з інвалідністю України</t>
  </si>
  <si>
    <t>17 серпня, 
 м. Вінниця</t>
  </si>
  <si>
    <t>Семінар-тренінг для суддів та працівників Касаційного адміністративного суду у складі Верховного Суду, Київського апеляційного адміністративного суду, Окружного адміністративного суду міста Києва, Київського окружного адміністративного суду  «Інклюзивний суд: основні поняття і шляхи розвитку»
Робоча група із забезпечення доступності суду та судової процедури для осіб з інвалідністю та інших маломобільних груп населення</t>
  </si>
  <si>
    <t>49
20</t>
  </si>
  <si>
    <t>21 серпня, 
 м. Київ</t>
  </si>
  <si>
    <t xml:space="preserve">Засідання Платформи політичного діалогу з раннього втручання </t>
  </si>
  <si>
    <t>Мінсоцполітики,
Міністерство освіти і науки України,
МОЗ,
Дитячий фонд ООН (ЮНІСЕФ) в Україні,
Фундація «Soft Tulip» Королівство Нідерландів,
Європейська Асоціація Раннього Втручання «Eurlyaid», Національна Асамблея людей з інвалідністю України</t>
  </si>
  <si>
    <t>30 серпня,
м. Київ</t>
  </si>
  <si>
    <t xml:space="preserve">Аудит доступності будівель Національного музею «Меморіал жертв голодомору» (території та експозиції), прилеглої території та надання послуг та інформації про об’єкт та послуги </t>
  </si>
  <si>
    <t>Національний музей «Меморіал жертв голодомору», Національна Асамблея людей з інвалідністю України</t>
  </si>
  <si>
    <t>13 вересня, 
м. Ірпінь (Київська обл.)</t>
  </si>
  <si>
    <t>Стратегічна зустріч представників Всеукраїнського форуму «Батьки за раннє втручання»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що фінансується Європейською комісією
HealthProm)</t>
  </si>
  <si>
    <t>HealthProm, ЮНІСЕФ, Національна Асамблея людей з інвалідністю України</t>
  </si>
  <si>
    <t>13 вересня, 
м. Київ</t>
  </si>
  <si>
    <t xml:space="preserve">Тренінг для працівників Театрально-видовищного закладу культури «Київський академічний Молодий театр» «Супровід та допомога маломобільним глядачам» </t>
  </si>
  <si>
    <t>Театрально-видовищний заклад культури «Київський академічний Молодий театр», Національна Асамблея людей з інвалідністю України</t>
  </si>
  <si>
    <t>13-14 вересня, 
м. Одеса</t>
  </si>
  <si>
    <t>Міжнародна конференція «Здоров’я в місті»</t>
  </si>
  <si>
    <t>Міжнародний благодійний фонду «Альянс громадського здоров’я», Національна Асамблея людей з інвалідністю України</t>
  </si>
  <si>
    <t>14-15 вересня, 
м. Ірпінь (Київська обл.)</t>
  </si>
  <si>
    <t>Тренінг по роботі з представниками ЗМІ та основам ефективних комунікацій в соціальних мережах</t>
  </si>
  <si>
    <t xml:space="preserve">19 вересня - 02 жовтня,
 Львівська обл., Турківський р-н, с. Яворів </t>
  </si>
  <si>
    <t>19-21 вересня, 
м. Маріуполь</t>
  </si>
  <si>
    <t xml:space="preserve">Бізнес-тренінг із соціального підприємництва «Започаткування власної справи: теоретичні основи та практичні аспекти»                                                                                                                                        (В рамках реалізації в Україні Міжнародного проекту «Тренінги, розширення економічних можливостей, допоміжні технології та послуги медичної/фізичної реабілітації») </t>
  </si>
  <si>
    <t>06-10 вересня,
селище Приморське, Голопристанського р-ну, база відпочинку "Маяк"</t>
  </si>
  <si>
    <t>05 жовтня, 
м.Київ, проспект Перемоги 119/121</t>
  </si>
  <si>
    <t>17-21 вересня, 
Київська область, Обухівський район, смт. Козин, вул. А.Слов'яненка, 369</t>
  </si>
  <si>
    <t>30 вересня - 01 жовтня, м.Київ</t>
  </si>
  <si>
    <t>Не висвітлювався</t>
  </si>
  <si>
    <t>20 липня - 24 вересня, м. Вінниця, вул. Замостянська, 51</t>
  </si>
  <si>
    <t>20 липня - 24 вересня, м. Маріуполь, прооспект Будівельників, 85-а</t>
  </si>
  <si>
    <t>02 липня - 06 вересня, м. Полтава, вул. Нечуя-Левицького, 24</t>
  </si>
  <si>
    <t>02 липня - 06 вересня, м. Шостка</t>
  </si>
  <si>
    <t>02 липня - 06 вересня, м. Лозова, приміщення ГО "Жемчужинки"</t>
  </si>
  <si>
    <t>02 липня - 06 вересня, м. Новий Розділ, вул. Грушевського, 16</t>
  </si>
  <si>
    <t>02 липня - 06 вересня, м. Чернігів, проспект Миру, 40</t>
  </si>
  <si>
    <t>02 липня - 06 вересня, м. м. Львів, вул. Чигиринська, 57</t>
  </si>
  <si>
    <t>02 липня - 06 вересня, м. м. Червоноград, вул. Миру, 5</t>
  </si>
  <si>
    <t>02 липня - 06 вересня, м. Бердичів, вул. Європейська, 106</t>
  </si>
  <si>
    <t>02 липня - 06 вересня, м. Житомир, вул. Маршала Рибака, 6</t>
  </si>
  <si>
    <t>02 липня - 6 вересня, смт. Жвирка ,вул. Хмельницького, 39А</t>
  </si>
  <si>
    <t>02 липня - 06 вересня, м. Бориспіль</t>
  </si>
  <si>
    <t>02 липня - 06 вересня,  м. Дрогобич, вул. В.Чорновола, 4</t>
  </si>
  <si>
    <t>02 липня - 06 вересня,  м. Херсон, проспект Будівельників, 20</t>
  </si>
  <si>
    <t>11-12 вересня,
 м. Київ, Р.Окіпної, 2</t>
  </si>
  <si>
    <t>Анонсування заходу відбувалося шляхом електронного і телефонного повідомлення членів членів ВГО "Коаліція"</t>
  </si>
  <si>
    <t>27 вересня, м. Херсон, вул. Бериславське шосе, 10</t>
  </si>
  <si>
    <t>Анонсування відбулось шляхом повідомлення учасників</t>
  </si>
  <si>
    <t>17 вересня, м. Вараш, вул. Меслибницька, 9</t>
  </si>
  <si>
    <t xml:space="preserve">Анонсування відбулось шляхом інформування законних представників </t>
  </si>
  <si>
    <t xml:space="preserve">19 вересня, м. Маріуполь </t>
  </si>
  <si>
    <t>19 вересня, м. Кременець, вул. Дубенська, 21</t>
  </si>
  <si>
    <t>24 вересня, м.Шостка</t>
  </si>
  <si>
    <t>27 вересня, м. Суми, вул. Глінки, 11</t>
  </si>
  <si>
    <t>13 вересня, м. Городня, вул. Шевченка, 108-А</t>
  </si>
  <si>
    <t>26 вересня, м. Житомир</t>
  </si>
  <si>
    <t>18 вересня, м. Вінниця, вул. Пирогова, 135-а</t>
  </si>
  <si>
    <t>12 вересня, м. Костопіль, вул. пушкіна, 3</t>
  </si>
  <si>
    <t>21 вересня, м. Житомир ,вул. І.Гонти, 68</t>
  </si>
  <si>
    <t>12 вересня, м. Краматорськ, ДРУ ЦКРОІ "Донбас"</t>
  </si>
  <si>
    <t>Газета "Берег Надії"</t>
  </si>
  <si>
    <t>25-26 вересня, Тернопільська область</t>
  </si>
  <si>
    <t>Анонсування відбулось шляхом запрошення учасників</t>
  </si>
  <si>
    <t>26-27 вересня, Тернопільська область</t>
  </si>
  <si>
    <t>25 вересня, 
м. Мелітополь, вул. Б. Хмельницького, 67</t>
  </si>
  <si>
    <t>Якимівські районні газети: "Грані життя", "Мелітопольські відомості"</t>
  </si>
  <si>
    <t>12-13 вересня, Харківська обл, Зміївський р-н, с.Дачне, вул. Курортна, 1, санаторій "Ялинка"</t>
  </si>
  <si>
    <t>Сайт ХОР ВОІ СОІУ</t>
  </si>
  <si>
    <t>10-11 вересня, Харківська обл, Зміївський р-н, с.Дачне, вул. Курортна, 1, санаторій "Ялинка"</t>
  </si>
  <si>
    <t>12-13 вересня, м. Хуст, вул. Заіводська, 1а</t>
  </si>
  <si>
    <t>Газета "Правозахист громади", Інтернет видання "Карпатський оглядач"</t>
  </si>
  <si>
    <t>26 вересня,
м. Біла Церква</t>
  </si>
  <si>
    <t>Газета "Громадська думка", "Замкова гора", "Тиждень", Газета "Благосвіт"</t>
  </si>
  <si>
    <t>24-25 вересня, м.Одеса, вул. Французький бульвар, 52, санаторій "Одеса"</t>
  </si>
  <si>
    <t>14 вересня, 
м. Хмельницький</t>
  </si>
  <si>
    <t>28 вересня, 
м. Світловодськ, вул. Приморська, 46</t>
  </si>
  <si>
    <t>Запрошення, сайт КООІ ВО СОІУ</t>
  </si>
  <si>
    <t>12-13 вересня, Львівська обл., Сокальський р-н., С.Комарів</t>
  </si>
  <si>
    <t>05-08 вересня, 
Одеська обл., смт. Затока, бул. Золотий берег, база відпочинку "Надзбруччя"</t>
  </si>
  <si>
    <t>Газети "Благовіст", "Сила духу", "Берег надії"</t>
  </si>
  <si>
    <t>02-05 вересня, Одеська обл., смт. Затока, бул. Золотий берег, база відпочинку "Надзбруччя"</t>
  </si>
  <si>
    <t>08-09 вересня, 
Одеська обл., смт. Затока, бул. Золотий берег, база відпочинку "Надзбруччя"</t>
  </si>
  <si>
    <t>19-21 жовтня, Спортивний комплекс Житомирської обл організації УТОГ</t>
  </si>
  <si>
    <t>Сайт ГС ВГО Національна Асамблея людей з інвалідністю України</t>
  </si>
  <si>
    <t>30 жовтня, м. Суми, вул. Покровська, 9/1, Конгрес-центр СумДу</t>
  </si>
  <si>
    <t>23 жовтня, Рівненська обл., м. Вараш, вул. Меслибинська, 9</t>
  </si>
  <si>
    <t>29 жовтня, м. Маріуполь, вул. Пашковського, 4</t>
  </si>
  <si>
    <t>19 жовтня, Коломийський р-н, с. Коршів, вул. Незалежності, 143</t>
  </si>
  <si>
    <t>Анонсування відбулось шляхом інформування учасників</t>
  </si>
  <si>
    <t>23 жовтня, м.Житомир, вул. Трипільська, 5А</t>
  </si>
  <si>
    <t>10-11 жовтня, м.Київ, вул. Р.Окіпної, 2, вул. Інститутська, 21/8</t>
  </si>
  <si>
    <t>Анонсування відбулось шляхом запрошення учасників, Фейсбук</t>
  </si>
  <si>
    <t>05-09 жовтня, 
Івано-Франківська область, с. Поляниця, ТК "буковель"</t>
  </si>
  <si>
    <r>
      <rPr>
        <i/>
        <sz val="11"/>
        <rFont val="Times New Roman"/>
        <family val="1"/>
        <charset val="204"/>
      </rPr>
      <t xml:space="preserve">Захід проведено. </t>
    </r>
    <r>
      <rPr>
        <sz val="11"/>
        <rFont val="Times New Roman"/>
        <family val="1"/>
        <charset val="204"/>
      </rPr>
      <t xml:space="preserve">
Надано інформацію про проведення. Участь взяли: Івано-Франківська обл ГО людей з інвалідністю "Слід", Чернівецька обл ГО людей з інвал-візочників "Лідер", ВГОІ "Група активної реабілітації", ГО Вінницька ГО "Асоціація захисту прав та допомоги людям з інваліністю "Відкриті серця", ВГО онкохворих "Разом проти раку", ЖОГОЛІ "Молодь.Жінка. Сім'я", Черкаська обл організація "Громадська організація людей з інвал "День", ВГО "Союз організацій людей з інвал України", ГОІ "рука допомоги" м. Суми.</t>
    </r>
  </si>
  <si>
    <t>24-28 жовтня, Львівська область, с. Яворів</t>
  </si>
  <si>
    <t>Сайт ВГО, Фейсбук</t>
  </si>
  <si>
    <t>25-29 жовтня, Львівська область, с.Яворів</t>
  </si>
  <si>
    <t>15-17 жовтня, м. Дніпро</t>
  </si>
  <si>
    <t>Сайт ВГО, Дніпроград. Вісник небайдужих громадян</t>
  </si>
  <si>
    <t>24 жовтня, 
м. Київ</t>
  </si>
  <si>
    <t>25-26 жовтня,
 м. Львів</t>
  </si>
  <si>
    <t>23 жовтня, 
м. Житомир, майдан Корольова, 12</t>
  </si>
  <si>
    <t>24 жовтня, м. Кропивницький ,вул. Шевченка, 1</t>
  </si>
  <si>
    <t>19 жовтня, м. Краматорськ, ДРУ ЦКРОІ "Донбас"</t>
  </si>
  <si>
    <t>26 жовтня, м. Хмельницький</t>
  </si>
  <si>
    <t xml:space="preserve">30 жовтня,
 м. Тетеїв
</t>
  </si>
  <si>
    <t>Газета "Тетеївська земля"</t>
  </si>
  <si>
    <t>04 жовтня, м. Івано-Франківськ</t>
  </si>
  <si>
    <t>Запрошення учасників</t>
  </si>
  <si>
    <t>Телебачення "3 студія", "Галичина", "РАІ".</t>
  </si>
  <si>
    <t>Обласне громадське радіо, канал "Вежа", "Галиччина", 3-я студія, 24 канал</t>
  </si>
  <si>
    <t>24 жовтня,
 м. Житомир</t>
  </si>
  <si>
    <t>23 жовтня, м.Житомир</t>
  </si>
  <si>
    <t>09-12 жовтня, м. Київ, вул. Курська, 6</t>
  </si>
  <si>
    <t>Газети "Берег надії", "Благосвіт", "Сила духу" телеканал 1+2</t>
  </si>
  <si>
    <t>07-09 жовтня, 
м.Одеса, вул. Лиманна, 170</t>
  </si>
  <si>
    <t>Веб-сайт ВГОАІСУ Прес-анонс від 24.09.2018</t>
  </si>
  <si>
    <t>Веб-сайт ВГОАІСУ Звіт від 24.10.2018</t>
  </si>
  <si>
    <t>04-07 жовтня, 
м. Одеса, вул. Лиманна, 170</t>
  </si>
  <si>
    <t>Веб-сайт ВГОАІСУ   
Звіт від 26.10.2018</t>
  </si>
  <si>
    <t>02-04 жовтня, 
Пуща-Водиця, вул. Юнкерова, 58, "Санаторій Маяк"</t>
  </si>
  <si>
    <t>20-22 вересня, 
м.Коростишів, пров. Дачний, 13</t>
  </si>
  <si>
    <t>Фейсбук, Коростишівська нублічна бібліотека, Обласна газета "Житомирщина", Брусилівська газета "Відродження"</t>
  </si>
  <si>
    <t>30-31 жовтня, 
м. Київ, вул. Верхній Вал, 30-А</t>
  </si>
  <si>
    <r>
      <t xml:space="preserve">10 днів, </t>
    </r>
    <r>
      <rPr>
        <sz val="11"/>
        <color rgb="FFFF0000"/>
        <rFont val="Times New Roman"/>
        <family val="1"/>
        <charset val="204"/>
      </rPr>
      <t xml:space="preserve">липень, </t>
    </r>
    <r>
      <rPr>
        <sz val="11"/>
        <rFont val="Times New Roman"/>
        <family val="1"/>
        <charset val="204"/>
      </rPr>
      <t xml:space="preserve">Донецька область </t>
    </r>
  </si>
  <si>
    <r>
      <t xml:space="preserve"> 5 днів, </t>
    </r>
    <r>
      <rPr>
        <sz val="11"/>
        <color rgb="FFFF0000"/>
        <rFont val="Times New Roman"/>
        <family val="1"/>
        <charset val="204"/>
      </rPr>
      <t xml:space="preserve">вересень, </t>
    </r>
    <r>
      <rPr>
        <sz val="11"/>
        <rFont val="Times New Roman"/>
        <family val="1"/>
        <charset val="204"/>
      </rPr>
      <t>Запорізька  область</t>
    </r>
  </si>
  <si>
    <r>
      <t xml:space="preserve">5 днів, </t>
    </r>
    <r>
      <rPr>
        <sz val="11"/>
        <color rgb="FFFF0000"/>
        <rFont val="Times New Roman"/>
        <family val="1"/>
        <charset val="204"/>
      </rPr>
      <t xml:space="preserve">серпень, </t>
    </r>
    <r>
      <rPr>
        <sz val="11"/>
        <rFont val="Times New Roman"/>
        <family val="1"/>
        <charset val="204"/>
      </rPr>
      <t>Закарпатська область</t>
    </r>
  </si>
  <si>
    <r>
      <t xml:space="preserve">1 день, </t>
    </r>
    <r>
      <rPr>
        <sz val="11"/>
        <color rgb="FFFF0000"/>
        <rFont val="Times New Roman"/>
        <family val="1"/>
        <charset val="204"/>
      </rPr>
      <t xml:space="preserve">жовтень, </t>
    </r>
    <r>
      <rPr>
        <sz val="11"/>
        <rFont val="Times New Roman"/>
        <family val="1"/>
        <charset val="204"/>
      </rPr>
      <t xml:space="preserve">
м. Кропивницький </t>
    </r>
  </si>
  <si>
    <r>
      <t xml:space="preserve">1 день, </t>
    </r>
    <r>
      <rPr>
        <sz val="11"/>
        <color rgb="FFFF0000"/>
        <rFont val="Times New Roman"/>
        <family val="1"/>
        <charset val="204"/>
      </rPr>
      <t>жовтень,</t>
    </r>
    <r>
      <rPr>
        <sz val="11"/>
        <rFont val="Times New Roman"/>
        <family val="1"/>
        <charset val="204"/>
      </rPr>
      <t xml:space="preserve">
м. Житомир</t>
    </r>
  </si>
  <si>
    <r>
      <t xml:space="preserve">2 дні, </t>
    </r>
    <r>
      <rPr>
        <sz val="11"/>
        <color rgb="FFFF0000"/>
        <rFont val="Times New Roman"/>
        <family val="1"/>
        <charset val="204"/>
      </rPr>
      <t xml:space="preserve">липень, </t>
    </r>
    <r>
      <rPr>
        <sz val="11"/>
        <rFont val="Times New Roman"/>
        <family val="1"/>
        <charset val="204"/>
      </rPr>
      <t xml:space="preserve">
м. Вінниця</t>
    </r>
  </si>
  <si>
    <r>
      <t xml:space="preserve">Захід проведено. 
</t>
    </r>
    <r>
      <rPr>
        <sz val="11"/>
        <rFont val="Times New Roman"/>
        <family val="1"/>
        <charset val="204"/>
      </rPr>
      <t>Надано інформацію про проведення. Участь взяли: Денисенко Т.Д. заступ директора Житомирського обл відділення ФСЗІ, Шульга Н.В. довірена особа народного депутата України Дюблика, Єсін І.В. голова Житомирської обл ГОІ ВГОІ "СЧУ", Хмельова О.Л. нач відділу культури і туризму Коростишівської міської ради.</t>
    </r>
  </si>
  <si>
    <r>
      <t xml:space="preserve">Захід проведено. 
</t>
    </r>
    <r>
      <rPr>
        <sz val="11"/>
        <rFont val="Times New Roman"/>
        <family val="1"/>
        <charset val="204"/>
      </rPr>
      <t>Надано інформацію про проведення. Участь взяли: представник Одеського обласного відділення ФСЗІ В.М. Ракова, представник мед персоналу ДП "Клінічний санаторій ім. Пирогова" невропатолог Ведьмицька Н.М. ін.</t>
    </r>
  </si>
  <si>
    <r>
      <t xml:space="preserve">Захід проведено. 
</t>
    </r>
    <r>
      <rPr>
        <sz val="11"/>
        <rFont val="Times New Roman"/>
        <family val="1"/>
        <charset val="204"/>
      </rPr>
      <t xml:space="preserve">Надано інформацію про проведення. Участь взяли: Директор Одеського обласного відділення ФСЗІ Кольцов В.М та спеціаліст 1 категорії В.М. Ракова, ВГО "Асоціація інвалідів-спинальників України", ГО "Центр реабілітації інвалідів-спинальників "ВІДРОДЖЕННЯ-АРС", Київський міський відокремленний підрозділ ВГОАІСУ, Харківський,Запорізький, Вінницький, Вишгородський, Чемеровецький районні відокремлені підрозділи ВГОАІСУ, Херсонський, Ірпінський, Чернігівський, Миколаївський, Новоодеський, Львівський, Криворізький міські відокремленні підрозділи ВГОАІСУ,  Білоцерківська ГО "Спорт для людей з інвалідністю, організація регбі "Мета", ГО "Асоціація громадських організацій інвалідів м. Слов'янськ", ГО "Товариство інвалідів "АМАЛЛА" м.Слов'янськ, Донецької обл., Слов'янське міське товариство інвалідів "Оберіг", ГО "Боярський міський фізкультурно-спортивний клуб "Ікар", Первомайський міський культурно-оздоровчий клуб інвалідів "Прометей", Кілійське районне товариство інвалідів, ГО "Молодіжний центр інвалідів м. Канева "Відродження", Центр медико-соціальної та фізичної реабілітації інвалідів з порушеннями фізичного розвитку "Інтеграція", Волонтери, організатори руху. </t>
    </r>
  </si>
  <si>
    <r>
      <t xml:space="preserve">2 дні, </t>
    </r>
    <r>
      <rPr>
        <sz val="11"/>
        <color rgb="FFFF0000"/>
        <rFont val="Times New Roman"/>
        <family val="1"/>
        <charset val="204"/>
      </rPr>
      <t>серпень, Херсонська область</t>
    </r>
  </si>
  <si>
    <r>
      <t xml:space="preserve">Захід проведено. 
</t>
    </r>
    <r>
      <rPr>
        <sz val="11"/>
        <rFont val="Times New Roman"/>
        <family val="1"/>
        <charset val="204"/>
      </rPr>
      <t>Надано інформацію про проведення. Участь взяли: Вінницька міська громадська організація соціального розвитку та становлення окремих малозахищенних категорій молоді "Паросток".</t>
    </r>
  </si>
  <si>
    <r>
      <t xml:space="preserve">Захід проведено. 
</t>
    </r>
    <r>
      <rPr>
        <sz val="11"/>
        <rFont val="Times New Roman"/>
        <family val="1"/>
        <charset val="204"/>
      </rPr>
      <t xml:space="preserve">Надано інформацію про проведення. Участь взяли: Громадська організація Вінницька громадська організація "Асоціація захисту прав та допомоги людям з інвалідністю "Відкриті серця". </t>
    </r>
  </si>
  <si>
    <r>
      <t xml:space="preserve">Захід проведено. 
</t>
    </r>
    <r>
      <rPr>
        <sz val="11"/>
        <rFont val="Times New Roman"/>
        <family val="1"/>
        <charset val="204"/>
      </rPr>
      <t>Надано інформацію про проведення. Участь взяли: Херсонська міська громадська організація матерів дітей-інвалідів "Серце матері"</t>
    </r>
  </si>
  <si>
    <r>
      <t xml:space="preserve">Захід проведено. 
</t>
    </r>
    <r>
      <rPr>
        <sz val="11"/>
        <rFont val="Times New Roman"/>
        <family val="1"/>
        <charset val="204"/>
      </rPr>
      <t>Надано інформацію про проведення. Участь взяли: Громадська організація рідних дітей-інвалідів "Білий ангел"</t>
    </r>
  </si>
  <si>
    <r>
      <t xml:space="preserve">Захід проведено. 
</t>
    </r>
    <r>
      <rPr>
        <sz val="11"/>
        <rFont val="Times New Roman"/>
        <family val="1"/>
        <charset val="204"/>
      </rPr>
      <t>Надано інформацію про проведення. Участь взяли: Бродівське районне добровільне товариство захисту дітей-інвалідів "Надія"</t>
    </r>
  </si>
  <si>
    <r>
      <t xml:space="preserve">Захід проведено. 
</t>
    </r>
    <r>
      <rPr>
        <sz val="11"/>
        <rFont val="Times New Roman"/>
        <family val="1"/>
        <charset val="204"/>
      </rPr>
      <t>Надано інформацію про проведення. Участь взяли: Громадська організація міський клуб "Повір у себе", м. Маріуполь</t>
    </r>
  </si>
  <si>
    <r>
      <t xml:space="preserve">Захід проведено. 
</t>
    </r>
    <r>
      <rPr>
        <sz val="11"/>
        <rFont val="Times New Roman"/>
        <family val="1"/>
        <charset val="204"/>
      </rPr>
      <t>Надано інформацію про проведення. Участь взяли: Громадська організація "Спілка матерів дітей та дорослих осіб з інвалідністю внаслідок інтелектуальних та фізичних порушень м. Києва "Сонячний промінь".</t>
    </r>
  </si>
  <si>
    <r>
      <t xml:space="preserve">Захід проведено. 
</t>
    </r>
    <r>
      <rPr>
        <sz val="11"/>
        <rFont val="Times New Roman"/>
        <family val="1"/>
        <charset val="204"/>
      </rPr>
      <t>Надано інформацію про проведення. Участь взяли: Львівський центр соціального захисту та реабілітації інвалідів "Созарін"</t>
    </r>
  </si>
  <si>
    <r>
      <t xml:space="preserve">Захід проведено. 
</t>
    </r>
    <r>
      <rPr>
        <sz val="11"/>
        <rFont val="Times New Roman"/>
        <family val="1"/>
        <charset val="204"/>
      </rPr>
      <t>Надано інформацію про проведення. Участь взяли: Громадська організація "Товариство захисту осіб з інвалідністю "Надія" ( м. Ужгород)</t>
    </r>
  </si>
  <si>
    <r>
      <t xml:space="preserve">Захід проведено. 
</t>
    </r>
    <r>
      <rPr>
        <sz val="11"/>
        <rFont val="Times New Roman"/>
        <family val="1"/>
        <charset val="204"/>
      </rPr>
      <t>Надано інформацію про проведення. Участь взяли: Громадська організація Центр лікувальної педагогіки "Сонячне подвір'я",(м. Київ)</t>
    </r>
  </si>
  <si>
    <r>
      <t xml:space="preserve">Захід проведено. 
</t>
    </r>
    <r>
      <rPr>
        <sz val="11"/>
        <rFont val="Times New Roman"/>
        <family val="1"/>
        <charset val="204"/>
      </rPr>
      <t>Надано інформацію про проведення. Участь взяли: Громадська організація "Навчально-реабілітаційний центр "Соняшник" (м.Полтава)</t>
    </r>
  </si>
  <si>
    <r>
      <t xml:space="preserve">Захід проведено. 
</t>
    </r>
    <r>
      <rPr>
        <sz val="11"/>
        <rFont val="Times New Roman"/>
        <family val="1"/>
        <charset val="204"/>
      </rPr>
      <t>Надано інформацію про проведення. Участь взяли: Львівське обласне добровільне Товариство захисту неповносправних дітей та інвалідів дитинства "Довіра".</t>
    </r>
  </si>
  <si>
    <r>
      <t xml:space="preserve">Захід проведено. 
</t>
    </r>
    <r>
      <rPr>
        <sz val="11"/>
        <rFont val="Times New Roman"/>
        <family val="1"/>
        <charset val="204"/>
      </rPr>
      <t>Надано інформацію про проведення. Участь взяли: Богуславське районне об'єднання батьків., дітей та молоді з особливими потребами "Першоцвіт" ( м. Богуслав, Київська обл.)</t>
    </r>
  </si>
  <si>
    <r>
      <t xml:space="preserve">Захід проведено. 
</t>
    </r>
    <r>
      <rPr>
        <sz val="11"/>
        <rFont val="Times New Roman"/>
        <family val="1"/>
        <charset val="204"/>
      </rPr>
      <t>Надано інформацію про проведення. Участь взяли: Громадська організація "Хмельницький фонд соціального захисту та реабілітації інвалідів з дитинства"</t>
    </r>
  </si>
  <si>
    <r>
      <t xml:space="preserve">Захід проведено. 
</t>
    </r>
    <r>
      <rPr>
        <sz val="11"/>
        <rFont val="Times New Roman"/>
        <family val="1"/>
        <charset val="204"/>
      </rPr>
      <t>Надано інформацію про проведення. Участь взяли: Херсонська обласна громадська організація інвалідів "За рівні можливості"</t>
    </r>
  </si>
  <si>
    <r>
      <t xml:space="preserve">Захід проведено. 
</t>
    </r>
    <r>
      <rPr>
        <sz val="11"/>
        <rFont val="Times New Roman"/>
        <family val="1"/>
        <charset val="204"/>
      </rPr>
      <t>Надано інформацію про проведення. Участь взяли: Громадська організація "Коломийське Товариство підтримки осіб з інвалідністю внаслідок інтелектуальних порушень "КРОКуСвіт" (м. Коломия, Ів.-Франківська обл, м. Коломия)</t>
    </r>
  </si>
  <si>
    <r>
      <t xml:space="preserve">Захід проведено. 
</t>
    </r>
    <r>
      <rPr>
        <sz val="11"/>
        <rFont val="Times New Roman"/>
        <family val="1"/>
        <charset val="204"/>
      </rPr>
      <t>Надано інформацію про проведення. Участь взяли: ГО "Обєднання інвалідів з дитинства міст Червонограда "Промінь надії"</t>
    </r>
  </si>
  <si>
    <r>
      <t xml:space="preserve">Захід проведено. 
</t>
    </r>
    <r>
      <rPr>
        <sz val="11"/>
        <rFont val="Times New Roman"/>
        <family val="1"/>
        <charset val="204"/>
      </rPr>
      <t>Надано інформацію про проведення. Участь взяли: ГО "Лярш Ковчег"</t>
    </r>
  </si>
  <si>
    <r>
      <t xml:space="preserve">Захід проведено. 
</t>
    </r>
    <r>
      <rPr>
        <sz val="11"/>
        <rFont val="Times New Roman"/>
        <family val="1"/>
        <charset val="204"/>
      </rPr>
      <t>Надано інформацію про проведення. Участь взяли: Чернігівська обласна ГОІ "Логос"</t>
    </r>
  </si>
  <si>
    <r>
      <t xml:space="preserve">Захід проведено. 
</t>
    </r>
    <r>
      <rPr>
        <sz val="11"/>
        <rFont val="Times New Roman"/>
        <family val="1"/>
        <charset val="204"/>
      </rPr>
      <t>Надано інформацію про проведення. Участь взяли: ГО "Товариство допомоги особам з інвалідністю "Турбота"</t>
    </r>
  </si>
  <si>
    <r>
      <t xml:space="preserve">Захід проведено. 
</t>
    </r>
    <r>
      <rPr>
        <sz val="11"/>
        <rFont val="Times New Roman"/>
        <family val="1"/>
        <charset val="204"/>
      </rPr>
      <t>Надано інформацію про проведення. Участь взяли: Житомирська обласна ГО "Діти сонця"</t>
    </r>
  </si>
  <si>
    <r>
      <t xml:space="preserve">Захід проведено. 
</t>
    </r>
    <r>
      <rPr>
        <sz val="11"/>
        <rFont val="Times New Roman"/>
        <family val="1"/>
        <charset val="204"/>
      </rPr>
      <t>Надано інформацію про проведення. Участь взяли: Бердичівська міськрайонна ГО "Навчально-реабілітаційний центр для неповносправних дітей "Насіння надії"</t>
    </r>
  </si>
  <si>
    <r>
      <t xml:space="preserve">Захід проведено. 
</t>
    </r>
    <r>
      <rPr>
        <sz val="11"/>
        <rFont val="Times New Roman"/>
        <family val="1"/>
        <charset val="204"/>
      </rPr>
      <t>Надано інформацію про проведення. Участь взяли: ГО "Лозівський центр інвалідів, дітей-інваілідів та їх батьків "Жемчужинки"</t>
    </r>
  </si>
  <si>
    <r>
      <t xml:space="preserve">Захід проведено. 
</t>
    </r>
    <r>
      <rPr>
        <sz val="11"/>
        <rFont val="Times New Roman"/>
        <family val="1"/>
        <charset val="204"/>
      </rPr>
      <t>Надано інформацію про проведення. Участь взяли: ГО "Сокальська районна молодіжна організація "Світло Христове"</t>
    </r>
  </si>
  <si>
    <r>
      <t xml:space="preserve">Захід проведено. 
</t>
    </r>
    <r>
      <rPr>
        <sz val="11"/>
        <rFont val="Times New Roman"/>
        <family val="1"/>
        <charset val="204"/>
      </rPr>
      <t>Надано інформацію про проведення. Участь взяли: ГО "Центр організації дозвілля для осіб з особливими потребами "Тавор"</t>
    </r>
  </si>
  <si>
    <r>
      <t xml:space="preserve">Захід проведено. 
</t>
    </r>
    <r>
      <rPr>
        <sz val="11"/>
        <rFont val="Times New Roman"/>
        <family val="1"/>
        <charset val="204"/>
      </rPr>
      <t>Надано інформацію про проведення. Участь взяли: ГО "Фонд підтримки молоді та культури "Добродій"</t>
    </r>
  </si>
  <si>
    <r>
      <t xml:space="preserve">Захід проведено. 
</t>
    </r>
    <r>
      <rPr>
        <sz val="11"/>
        <rFont val="Times New Roman"/>
        <family val="1"/>
        <charset val="204"/>
      </rPr>
      <t>Надано інформацію про проведення. Участь взяли: Костопільська районна ГО "Спілка батьків дітей-інвалідів "Сонячний промінь"</t>
    </r>
  </si>
  <si>
    <r>
      <t xml:space="preserve">Захід проведено. 
</t>
    </r>
    <r>
      <rPr>
        <sz val="11"/>
        <rFont val="Times New Roman"/>
        <family val="1"/>
        <charset val="204"/>
      </rPr>
      <t>Надано інформацію про проведення. Участь взяли: Дрогобицьке добровільне товариство дітей-інвалідів "Надія"</t>
    </r>
  </si>
  <si>
    <r>
      <t xml:space="preserve">Захід проведено. 
</t>
    </r>
    <r>
      <rPr>
        <sz val="11"/>
        <rFont val="Times New Roman"/>
        <family val="1"/>
        <charset val="204"/>
      </rPr>
      <t>Надано інформацію про проведення. Участь взяли: Херсонська обласна організація підтримки дітей з синдромом Дауна і їх сімей "Сонячні діти Херсонщини"</t>
    </r>
  </si>
  <si>
    <r>
      <t xml:space="preserve">Захід проведено. 
</t>
    </r>
    <r>
      <rPr>
        <sz val="11"/>
        <rFont val="Times New Roman"/>
        <family val="1"/>
        <charset val="204"/>
      </rPr>
      <t xml:space="preserve">Надано інформацію про проведення. Участь взяли: ГО "Міський клуб "Повір у себе", БФ "Радість", ГОІ "Джрело надії", Кальміуська організація інвалідів </t>
    </r>
  </si>
  <si>
    <r>
      <rPr>
        <i/>
        <sz val="11"/>
        <rFont val="Times New Roman"/>
        <family val="1"/>
        <charset val="204"/>
      </rPr>
      <t xml:space="preserve">Захід проведено. </t>
    </r>
    <r>
      <rPr>
        <sz val="11"/>
        <rFont val="Times New Roman"/>
        <family val="1"/>
        <charset val="204"/>
      </rPr>
      <t xml:space="preserve">
Надано інформацію про проведення. Участь взяли: ГО "Товариство допомоги особам з інвалідністю "Турбота", ВГО Коаліція, Шосткінська міська рада (заступниця міського голови Сиваєва Н.О, Уповноважена міської ради з питань опіки над повнолітніми Сокульська О.Ф, Управління праці та соц.захисту населення ШМР (начальник управління Наймитенко А.М), Управління освіти ШМР ( голова ПМПК Мозгова Т.І), Шосткинський міськрайонний суд (суддя Прачук О.В.), КЗ "Шосткинська ЦРЛ" (завідувач психоневрологічним диспансерним відділенням Стороженко І.В)</t>
    </r>
  </si>
  <si>
    <r>
      <rPr>
        <i/>
        <sz val="11"/>
        <rFont val="Times New Roman"/>
        <family val="1"/>
        <charset val="204"/>
      </rPr>
      <t xml:space="preserve">Захід проведено. </t>
    </r>
    <r>
      <rPr>
        <sz val="11"/>
        <rFont val="Times New Roman"/>
        <family val="1"/>
        <charset val="204"/>
      </rPr>
      <t xml:space="preserve">
Надано інформацію про проведення. Участь взяли: ГО "Коломийське товариство підтримки осіб з інвалідністю внаслідок інтелектуальних порушень "КРОКуСвіт", Благодійна організація "Коломийський блашгодійний фонд підтримки осіб з інвалідністю внаслідок інтелектуальних порушень "Крокус", БО "Карітас" Коломийської єпархії ГКЦ, заступник головного лікаря Центру первинної медико-санітарної допомоги - А. Прайс, директор ЦССМДМ Коломийської РДА - М. Козлвська та фахівець із соц.роботи центру Н. Ласійчук, начальник ССД Коломийської МР -І.Івахнюк та головний спеціаліст служби - І. Перцович, начальник юр. відділу управління праці та соц.захисту Коломийської РДА С. Заграновська, начальник служби у справах дітей та соц. захисту Пядицької с/р ОТГ - О.Романюк.</t>
    </r>
  </si>
  <si>
    <r>
      <t xml:space="preserve">Захід проведено. 
</t>
    </r>
    <r>
      <rPr>
        <sz val="11"/>
        <rFont val="Times New Roman"/>
        <family val="1"/>
        <charset val="204"/>
      </rPr>
      <t xml:space="preserve">Надано інформацію про проведення. Участь взяли: Бродівське районне добровільне товариство захисту дітей-інвалідів "Надія", Комунальна установа "Підкамінський психоневрологічний інтернат", Бродівська ЗОШ І-ІІІ ступенів №4, Тимчишин В. С. - депутат Бродівської РДА, Мельник С. О. - голова громадської ради при Бродівській РДА, Войнаровська О. І. -управління зв'язків з громадськістю Бродівської РДА, Кирик О.Ф.- Бродівський районний ЦССДМ </t>
    </r>
  </si>
  <si>
    <r>
      <t xml:space="preserve">Захід проведено. 
</t>
    </r>
    <r>
      <rPr>
        <sz val="11"/>
        <rFont val="Times New Roman"/>
        <family val="1"/>
        <charset val="204"/>
      </rPr>
      <t>Надано інформацію про проведення. Участь взяли: Херсонська міська громадська організація матерів дітей-інвалідів "Серце матері", Херсонська обл організація інвалідів "За рівні можливості", громадська правова організація "Безоплатна правова допомога"</t>
    </r>
  </si>
  <si>
    <r>
      <t xml:space="preserve">Захід проведено.
</t>
    </r>
    <r>
      <rPr>
        <sz val="11"/>
        <rFont val="Times New Roman"/>
        <family val="1"/>
        <charset val="204"/>
      </rPr>
      <t>Надано інформацію про проведення. Участь взяли: Благодійна установа "Школа-Життя", Приватне підприємство "Школа-Життя"</t>
    </r>
  </si>
  <si>
    <r>
      <t xml:space="preserve">Захід проведено.
</t>
    </r>
    <r>
      <rPr>
        <sz val="11"/>
        <rFont val="Times New Roman"/>
        <family val="1"/>
        <charset val="204"/>
      </rPr>
      <t>Надано інформацію про проведення. Участь взяли: Хмельницький фонд соц зах та реабілітації інвалідів з дитинства</t>
    </r>
  </si>
  <si>
    <r>
      <t xml:space="preserve">Захід проведено.
</t>
    </r>
    <r>
      <rPr>
        <sz val="11"/>
        <rFont val="Times New Roman"/>
        <family val="1"/>
        <charset val="204"/>
      </rPr>
      <t>Надано інформацію про проведення. Участь взяли: Благодійне товариство допомоги особам з інвал внаслідок інтелект порушень "Джерела"</t>
    </r>
  </si>
  <si>
    <r>
      <t xml:space="preserve">Захід проведено.
</t>
    </r>
    <r>
      <rPr>
        <sz val="11"/>
        <rFont val="Times New Roman"/>
        <family val="1"/>
        <charset val="204"/>
      </rPr>
      <t xml:space="preserve">Надано інформацію про проведення. Участь взяли: Бродівське районне добровільне товариство захисту дітей-інвалідів "Надія". </t>
    </r>
  </si>
  <si>
    <r>
      <t>Захід проведено.
На</t>
    </r>
    <r>
      <rPr>
        <sz val="11"/>
        <rFont val="Times New Roman"/>
        <family val="1"/>
        <charset val="204"/>
      </rPr>
      <t>дано інформацію про проведення. Участь взяли: ГО "Херсонська обласна громадська організація інвалідів "За рівні можливості".</t>
    </r>
  </si>
  <si>
    <r>
      <t xml:space="preserve">Захід проведено.
</t>
    </r>
    <r>
      <rPr>
        <sz val="11"/>
        <rFont val="Times New Roman"/>
        <family val="1"/>
        <charset val="204"/>
      </rPr>
      <t>Надано інформацію про проведення. Участь взяли: ГО "Мукачівське міське товариство "Інваліди дитинства".</t>
    </r>
  </si>
  <si>
    <r>
      <t xml:space="preserve">Захід проведено.
</t>
    </r>
    <r>
      <rPr>
        <sz val="11"/>
        <rFont val="Times New Roman"/>
        <family val="1"/>
        <charset val="204"/>
      </rPr>
      <t>Надано інформацію про проведення. Участь взяли: Вінницька громадська організація "Асоціація захисту прав та допомоги людям з інваліднісью"Відкриті серця".</t>
    </r>
  </si>
  <si>
    <r>
      <t xml:space="preserve">Захід проведено.
</t>
    </r>
    <r>
      <rPr>
        <sz val="11"/>
        <rFont val="Times New Roman"/>
        <family val="1"/>
        <charset val="204"/>
      </rPr>
      <t>Надано інформацію про проведення. Участь взяли: Громадська організація "Шлях добра".</t>
    </r>
  </si>
  <si>
    <r>
      <t xml:space="preserve">Захід проведено.
</t>
    </r>
    <r>
      <rPr>
        <sz val="11"/>
        <rFont val="Times New Roman"/>
        <family val="1"/>
        <charset val="204"/>
      </rPr>
      <t xml:space="preserve">Надано інформацію про проведення. Участь взяли: Вінницька міська громадська організація соціального розвитку та становлення окремих малозахищенних категорій молоді "Паросток" </t>
    </r>
  </si>
  <si>
    <r>
      <t xml:space="preserve">Захід проведено.
</t>
    </r>
    <r>
      <rPr>
        <sz val="11"/>
        <rFont val="Times New Roman"/>
        <family val="1"/>
        <charset val="204"/>
      </rPr>
      <t>Надано інформацію про проведення. Участь взяли: Громадська організація "Навчально реабілітаційний центр "Соняшник"</t>
    </r>
  </si>
  <si>
    <r>
      <t xml:space="preserve">Захід проведено.
</t>
    </r>
    <r>
      <rPr>
        <sz val="11"/>
        <rFont val="Times New Roman"/>
        <family val="1"/>
        <charset val="204"/>
      </rPr>
      <t>Надано інформацію про проведення. Участь взяли: Громадська організація "Центр організації дозвілля для осіб з особливими потребами "Тавор"</t>
    </r>
  </si>
  <si>
    <r>
      <t xml:space="preserve">Захід проведено.
</t>
    </r>
    <r>
      <rPr>
        <sz val="11"/>
        <rFont val="Times New Roman"/>
        <family val="1"/>
        <charset val="204"/>
      </rPr>
      <t>Надано інформацію про проведення. Участь взяли: Коломийський міський благодійний Фонд підтримки дітей та молоді з інтелектуальною обмеженістю "КРОКУС", ГО "Коломийське товариство підтримки осіб з інвалідністю внаслідок інтелектуальних порушень "КРОКуСвіт", Коломийський центр реабілітації дітей з інвалідністю.</t>
    </r>
  </si>
  <si>
    <r>
      <t xml:space="preserve">Захід проведено.
</t>
    </r>
    <r>
      <rPr>
        <sz val="11"/>
        <rFont val="Times New Roman"/>
        <family val="1"/>
        <charset val="204"/>
      </rPr>
      <t>Надано інформацію про проведення. Участь взяли: Громадська організація "Асоціація захисту прав інвалідів з дитинства "Надія", Комунальний заклад "Вараський міський центр соціальної реабілітації дітей-інвалідів" імені З.А. Матвієнко.</t>
    </r>
  </si>
  <si>
    <r>
      <t xml:space="preserve">Захід проведено.
</t>
    </r>
    <r>
      <rPr>
        <sz val="11"/>
        <rFont val="Times New Roman"/>
        <family val="1"/>
        <charset val="204"/>
      </rPr>
      <t>Надано інформацію про проведення. Участь взяли: Благодійний фонд допомоги інвалідам "Нове життя", Громадська організація Мукачівське міське товариство "Інваліди дитинства", м. Мукачеве, Закарпатська обл.</t>
    </r>
  </si>
  <si>
    <r>
      <t xml:space="preserve">Захід проведено.
</t>
    </r>
    <r>
      <rPr>
        <sz val="11"/>
        <rFont val="Times New Roman"/>
        <family val="1"/>
        <charset val="204"/>
      </rPr>
      <t>Надано інформацію про проведення. Участь взяли: Благодійний фонд "Карітас Самбірсько-Дрогобицької Єпархії УГКЦ", м. Дрогобич, Львівська обл.</t>
    </r>
  </si>
  <si>
    <r>
      <t xml:space="preserve">Захід проведено.
</t>
    </r>
    <r>
      <rPr>
        <sz val="11"/>
        <rFont val="Times New Roman"/>
        <family val="1"/>
        <charset val="204"/>
      </rPr>
      <t>Надано інформацію про проведення. Участь взяли: ГО "Товариство допомоги особам з інвалідністю внаслідок інтелектуальних порушень "Феліцитас"</t>
    </r>
  </si>
  <si>
    <r>
      <t xml:space="preserve">Захід проведено.
</t>
    </r>
    <r>
      <rPr>
        <sz val="11"/>
        <rFont val="Times New Roman"/>
        <family val="1"/>
        <charset val="204"/>
      </rPr>
      <t>Надано інформацію про проведення. Участь взяли: ГО "Товариство допомоги особам з інвалідністю "Турбота"</t>
    </r>
  </si>
  <si>
    <r>
      <t xml:space="preserve">Захід проведено.
</t>
    </r>
    <r>
      <rPr>
        <sz val="11"/>
        <rFont val="Times New Roman"/>
        <family val="1"/>
        <charset val="204"/>
      </rPr>
      <t>Надано інформацію про проведення. Участь взяли: ГО "Товариство батьків дітей-інвалідів та їх друзів "Зоря надії"</t>
    </r>
  </si>
  <si>
    <r>
      <t xml:space="preserve">Захід проведено.
</t>
    </r>
    <r>
      <rPr>
        <sz val="11"/>
        <rFont val="Times New Roman"/>
        <family val="1"/>
        <charset val="204"/>
      </rPr>
      <t>Надано інформацію про проведення. Участь взяли: ГО міський клуб "Повір у себе"</t>
    </r>
  </si>
  <si>
    <r>
      <t xml:space="preserve">Захід проведено.
</t>
    </r>
    <r>
      <rPr>
        <sz val="11"/>
        <rFont val="Times New Roman"/>
        <family val="1"/>
        <charset val="204"/>
      </rPr>
      <t>Надано інформацію про проведення. Участь взяли: Чернігівська міська благодійна організація батьків і дітей-інвалідів з дитинства "Логос"</t>
    </r>
  </si>
  <si>
    <r>
      <t xml:space="preserve">Захід проведено.
</t>
    </r>
    <r>
      <rPr>
        <sz val="11"/>
        <rFont val="Times New Roman"/>
        <family val="1"/>
        <charset val="204"/>
      </rPr>
      <t>Надано інформацію про проведення. Участь взяли: ГОІ "Житомирський обласний благодійний фонд комплексної реабілітації дітей-інвалідів та молоді"</t>
    </r>
  </si>
  <si>
    <r>
      <t xml:space="preserve">Захід проведено.
</t>
    </r>
    <r>
      <rPr>
        <sz val="11"/>
        <rFont val="Times New Roman"/>
        <family val="1"/>
        <charset val="204"/>
      </rPr>
      <t>Надано інформацію про проведення. Участь взяли: Секретаріат Уповноваженого ВРУ з прав людини Темченко О.В., заступ керівника відділу з питань попередження не належного поводження в діяльності органів освіти, охорони здоровя та соц забезпечення Сергієнко І.І., Ковтун О.В, Баюк Л.Т., Прашко О.В, Апарат Урядового уповноваженого з питань Гендерної політики КМУ Козир М., Секретаріат Уповноваженого Президента з прав людей з інвалідністю Козачок О.В., представники МСП Суліма О.В, Фартушина О.В, Гладкова О.Ю, інші.</t>
    </r>
  </si>
  <si>
    <r>
      <t xml:space="preserve">Захід проведено.
</t>
    </r>
    <r>
      <rPr>
        <sz val="11"/>
        <rFont val="Times New Roman"/>
        <family val="1"/>
        <charset val="204"/>
      </rPr>
      <t>Надано інформацію про проведення. Участь взяли: ГО "Горицвіт", Ново-Білицький психо-неврологічний інтернат (чоловічий), Департамент соц зах населення КМДА Назаренко С.П.</t>
    </r>
  </si>
  <si>
    <r>
      <t xml:space="preserve">Захід проведено.
</t>
    </r>
    <r>
      <rPr>
        <sz val="11"/>
        <rFont val="Times New Roman"/>
        <family val="1"/>
        <charset val="204"/>
      </rPr>
      <t>Надано інформацію про проведення. Участь взяли: УПСЗН Мукачівської міськ ради, Бойко В.К, обл центр соц-псих реабілітації дітей та молоді з функціональними обмеженнями, ГО Мукачівське міськ товариство "Інваліди дитинства"</t>
    </r>
  </si>
  <si>
    <r>
      <t xml:space="preserve">Захід проведено.
</t>
    </r>
    <r>
      <rPr>
        <sz val="11"/>
        <rFont val="Times New Roman"/>
        <family val="1"/>
        <charset val="204"/>
      </rPr>
      <t>Надано інформацію про проведення. Участь взяли: ГО "Коломийське Товариство підтримки осіб з інвалідністю внаслідок інтелектуальних порушень "КРОКуСвіт", Благодійна організація "Коломийський благодійний фонд підтримки осіб з інвалідністю внаслідок інтелектуальних порушень "Крокус", Коломийський геріатричний пансіонат, представник ПП "Степан Мельничук".</t>
    </r>
  </si>
  <si>
    <r>
      <t xml:space="preserve">Захід проведено.
</t>
    </r>
    <r>
      <rPr>
        <sz val="11"/>
        <rFont val="Times New Roman"/>
        <family val="1"/>
        <charset val="204"/>
      </rPr>
      <t>Надано інформацію про проведення. Участь взяли: Коршівський геріатричний пансіонат (Іваночко М.Д. директор), Коломийський міський благодійний фонд підтримки дітей та молоді з інтелектуальними порушеннями "Крокус", голова Масевич Л.Д, ГО "КрокУСвіт"</t>
    </r>
  </si>
  <si>
    <r>
      <t xml:space="preserve">Захід проведено.
</t>
    </r>
    <r>
      <rPr>
        <sz val="11"/>
        <rFont val="Times New Roman"/>
        <family val="1"/>
        <charset val="204"/>
      </rPr>
      <t>Надано інформацію про проведення. Участь взяли: КЛПУ "Міська психіатрична лікарня №7, в тому числі - головний лікар Калугін І.В., Комітет жінок з інвалідністю РОЛІ, ГО Міський клуб "Повір у себе", Маріупольська районна ГО людей з інвалідністю</t>
    </r>
  </si>
  <si>
    <r>
      <t xml:space="preserve">Захід проведено.
</t>
    </r>
    <r>
      <rPr>
        <sz val="11"/>
        <rFont val="Times New Roman"/>
        <family val="1"/>
        <charset val="204"/>
      </rPr>
      <t>Надано інформацію про проведення. Участь взяли: Ляшук Т.В - представник з Мінсоцполітики, Леонтьєва О.С.-Київське міське відділення ФСЗІ, НПАМО ім. Шупика (кафедра судової психіатрії, Національна психологічна асоціація, ВГО "Спеціальна олімпіада України", Соціальне підприємництво "Goodbread", ГО "For good people", ГС "Захисту прав осіб з розладами спектру аутизму", БФ "Карітас-Київ", Асоціація "Child.ua", Портал "Autism.ua", НДО члени ВГО "Коаліція".</t>
    </r>
  </si>
  <si>
    <r>
      <t xml:space="preserve">Захід проведено.
</t>
    </r>
    <r>
      <rPr>
        <sz val="11"/>
        <rFont val="Times New Roman"/>
        <family val="1"/>
        <charset val="204"/>
      </rPr>
      <t>Надано інформацію про проведення. Участь взяли: Представник Тернопільського ФСЗІ, Салук І. А. - заслужений тренер, кандидат фізичних наук Управління фіз.культури та спорту при Тернопільській ОДА, Козачінська В.М - юрист центру безоплатної правової допомоги в Тернопільській області, Лісничук Н. Р.- екскурсовод мальовничого с. Тютькова, Сазонова Л. Ю. - лікар-нутріціолог, Керівники, члени представництва ГО ВАІ "Остомія" Одеської, Київської, Волинської, Вінницької, Полтавської областей, м. Києва, Львова. Одеси, Тернополя, члени громадської організації стомованих України.</t>
    </r>
  </si>
  <si>
    <r>
      <t xml:space="preserve">Захід проведено.
</t>
    </r>
    <r>
      <rPr>
        <sz val="11"/>
        <rFont val="Times New Roman"/>
        <family val="1"/>
        <charset val="204"/>
      </rPr>
      <t>Надано інформацію про проведення. Участь взяли: Вінницька обл та міська організація УТС, ДРІ ЦК РОІ "Поділля", ГО "Паросток" (Вінниця), Інститут розвитку міста, ГО "Гармонія", Вінницьке обл відділення ФСЗІ Данилюк В.М</t>
    </r>
  </si>
  <si>
    <r>
      <t xml:space="preserve">Захід проведено.
</t>
    </r>
    <r>
      <rPr>
        <sz val="11"/>
        <rFont val="Times New Roman"/>
        <family val="1"/>
        <charset val="204"/>
      </rPr>
      <t>Надано інформацію про проведення. Участь взяли: ГО ВГО "Всеукраїнський парламент працездатних інвалідів", члени міських та обласних відокремлених підрозділів, Болтівець С.І. професор, доктор псих наук, голова бюро ЮНЕСКО "Освіта дорослих України", Войтюк Ю.О. голова ГС "Український міжнародний центр сліпих", кандидат біологічних наук, викладач кафедри тифлопедагогіки НПУ ім. Драгоманова, Турський В.М. заслужений юрист України</t>
    </r>
  </si>
  <si>
    <r>
      <t xml:space="preserve">Захід проведено.
</t>
    </r>
    <r>
      <rPr>
        <sz val="11"/>
        <rFont val="Times New Roman"/>
        <family val="1"/>
        <charset val="204"/>
      </rPr>
      <t>Надано інформацію про проведення. Участь взяли: Київське міськ відділення ФСЗІ фахівець Резніченко О.В, обласні організації ВГО, кафедра ортопедагогіки та реабілітології Інстит корекційної пед та псих НПУ ім. М.Драгоманова, інші учасники.</t>
    </r>
  </si>
  <si>
    <r>
      <t xml:space="preserve">2 дні, </t>
    </r>
    <r>
      <rPr>
        <sz val="11"/>
        <color rgb="FFFF0000"/>
        <rFont val="Times New Roman"/>
        <family val="1"/>
        <charset val="204"/>
      </rPr>
      <t xml:space="preserve">жовтень, </t>
    </r>
    <r>
      <rPr>
        <sz val="11"/>
        <rFont val="Times New Roman"/>
        <family val="1"/>
        <charset val="204"/>
      </rPr>
      <t xml:space="preserve">
м. Київ</t>
    </r>
  </si>
  <si>
    <r>
      <t xml:space="preserve">Захід проведено.
</t>
    </r>
    <r>
      <rPr>
        <sz val="11"/>
        <rFont val="Times New Roman"/>
        <family val="1"/>
        <charset val="204"/>
      </rPr>
      <t>Надано інформацію про проведення. Участь взяли: Київське міськ відділення ФСЗІ фахівець Журба А.О. відділ освіти Згурівської райдержадміністрації Київської області, завідуюча ПМПК Скрипник С.М., Департамент соц політики КМДА, ін.</t>
    </r>
  </si>
  <si>
    <r>
      <t xml:space="preserve">Захід проведено.
</t>
    </r>
    <r>
      <rPr>
        <sz val="11"/>
        <rFont val="Times New Roman"/>
        <family val="1"/>
        <charset val="204"/>
      </rPr>
      <t>Надано інформацію про проведення. Участь взяли: Воронов Євгеній Євгенійович в.о. директора Київського обласного відділення ФСЗІ, начальник відділу правової та кадрової роботи</t>
    </r>
  </si>
  <si>
    <r>
      <t xml:space="preserve">5 днів, </t>
    </r>
    <r>
      <rPr>
        <sz val="11"/>
        <color rgb="FFFF0000"/>
        <rFont val="Times New Roman"/>
        <family val="1"/>
        <charset val="204"/>
      </rPr>
      <t>жовтень, Волинська область</t>
    </r>
  </si>
  <si>
    <r>
      <t xml:space="preserve">2 доби, </t>
    </r>
    <r>
      <rPr>
        <sz val="11"/>
        <color rgb="FFFF0000"/>
        <rFont val="Times New Roman"/>
        <family val="1"/>
        <charset val="204"/>
      </rPr>
      <t xml:space="preserve">жовтень, </t>
    </r>
    <r>
      <rPr>
        <sz val="11"/>
        <rFont val="Times New Roman"/>
        <family val="1"/>
        <charset val="204"/>
      </rPr>
      <t xml:space="preserve">
м. Київ</t>
    </r>
  </si>
  <si>
    <r>
      <t xml:space="preserve">2 доби, </t>
    </r>
    <r>
      <rPr>
        <sz val="11"/>
        <color rgb="FFFF0000"/>
        <rFont val="Times New Roman"/>
        <family val="1"/>
        <charset val="204"/>
      </rPr>
      <t xml:space="preserve">липень, </t>
    </r>
    <r>
      <rPr>
        <sz val="11"/>
        <rFont val="Times New Roman"/>
        <family val="1"/>
        <charset val="204"/>
      </rPr>
      <t xml:space="preserve">
м. Київ</t>
    </r>
  </si>
  <si>
    <r>
      <t xml:space="preserve">Захід проведено.
</t>
    </r>
    <r>
      <rPr>
        <sz val="11"/>
        <rFont val="Times New Roman"/>
        <family val="1"/>
        <charset val="204"/>
      </rPr>
      <t>Надано інформацію про проведення. Участь взяли: члени ВГО СФГУ, тренера збірної команди України, директор додатку для глухих Connect, перекладач Потапчук В.</t>
    </r>
  </si>
  <si>
    <r>
      <t xml:space="preserve">Захід проведено.
</t>
    </r>
    <r>
      <rPr>
        <sz val="11"/>
        <rFont val="Times New Roman"/>
        <family val="1"/>
        <charset val="204"/>
      </rPr>
      <t xml:space="preserve">Надано інформацію про проведення. Участь взяли: представники організації інвалідів з Німеччини, директор та фахівець Одеського обл відділення ФСЗІ Кольцов В.М та Ракова В.М., тренери, судді, представники Одеського телебачення. </t>
    </r>
  </si>
  <si>
    <r>
      <t xml:space="preserve">3 дні, </t>
    </r>
    <r>
      <rPr>
        <sz val="11"/>
        <color rgb="FFFF0000"/>
        <rFont val="Times New Roman"/>
        <family val="1"/>
        <charset val="204"/>
      </rPr>
      <t xml:space="preserve">липень, </t>
    </r>
    <r>
      <rPr>
        <sz val="11"/>
        <rFont val="Times New Roman"/>
        <family val="1"/>
        <charset val="204"/>
      </rPr>
      <t>Івано-Франківська  область</t>
    </r>
  </si>
  <si>
    <r>
      <t xml:space="preserve">Захід проведено.
</t>
    </r>
    <r>
      <rPr>
        <sz val="11"/>
        <rFont val="Times New Roman"/>
        <family val="1"/>
        <charset val="204"/>
      </rPr>
      <t>Надано інформацію про проведення. Участь взяли: представники регіональних осередків ВО СОІУ, члени обласних та міських комітетів доступності, директор обласного відділення ФСЗІ  Жураківський В.Ю.</t>
    </r>
  </si>
  <si>
    <r>
      <t xml:space="preserve">Захід проведено.
</t>
    </r>
    <r>
      <rPr>
        <sz val="11"/>
        <rFont val="Times New Roman"/>
        <family val="1"/>
        <charset val="204"/>
      </rPr>
      <t>Надано інформацію про проведення. Участь взяли: представники 23 обласних осередків ВО СОІУ, представник Вінницького відділення ФСЗІ  Данилюк В.М.</t>
    </r>
  </si>
  <si>
    <r>
      <t xml:space="preserve">Захід проведено.
</t>
    </r>
    <r>
      <rPr>
        <sz val="11"/>
        <rFont val="Times New Roman"/>
        <family val="1"/>
        <charset val="204"/>
      </rPr>
      <t>Надано інформацію про проведення. Участь взяли: представники 23 обласних осередків ВО СОІУ, представник Вінницького відділення ФСЗІ  Данилюк В.М, лектори</t>
    </r>
  </si>
  <si>
    <r>
      <t xml:space="preserve">3 дні, </t>
    </r>
    <r>
      <rPr>
        <sz val="11"/>
        <color rgb="FFFF0000"/>
        <rFont val="Times New Roman"/>
        <family val="1"/>
        <charset val="204"/>
      </rPr>
      <t xml:space="preserve">серпень, </t>
    </r>
    <r>
      <rPr>
        <sz val="11"/>
        <rFont val="Times New Roman"/>
        <family val="1"/>
        <charset val="204"/>
      </rPr>
      <t xml:space="preserve">
м. Львів </t>
    </r>
  </si>
  <si>
    <r>
      <t xml:space="preserve">Захід проведено.
</t>
    </r>
    <r>
      <rPr>
        <sz val="11"/>
        <rFont val="Times New Roman"/>
        <family val="1"/>
        <charset val="204"/>
      </rPr>
      <t>Надано інформацію про проведення. Участь взяли: представники регіональних осередків ВО СОІУ, представник ФСЗІ провідний фахівець із соціальної роботи Рева В.Г.</t>
    </r>
  </si>
  <si>
    <r>
      <t xml:space="preserve">2 дні, </t>
    </r>
    <r>
      <rPr>
        <sz val="11"/>
        <color rgb="FFFF0000"/>
        <rFont val="Times New Roman"/>
        <family val="1"/>
        <charset val="204"/>
      </rPr>
      <t xml:space="preserve">липень, </t>
    </r>
    <r>
      <rPr>
        <sz val="11"/>
        <rFont val="Times New Roman"/>
        <family val="1"/>
        <charset val="204"/>
      </rPr>
      <t>Івано-Франк область</t>
    </r>
  </si>
  <si>
    <r>
      <t xml:space="preserve">Захід проведено.
</t>
    </r>
    <r>
      <rPr>
        <sz val="11"/>
        <rFont val="Times New Roman"/>
        <family val="1"/>
        <charset val="204"/>
      </rPr>
      <t>Надано інформацію про проведення. Участь взяли: молоді люди з інвалідністю - представники обласних осередків ВОІ СОІУ, активісти молодіжного руху, представник Національної молодіжної ради України, директор обласного відділення ФСЗІ  Жураківський В.Ю.</t>
    </r>
  </si>
  <si>
    <r>
      <t xml:space="preserve">Захід проведено.
</t>
    </r>
    <r>
      <rPr>
        <sz val="11"/>
        <rFont val="Times New Roman"/>
        <family val="1"/>
        <charset val="204"/>
      </rPr>
      <t>Надано інформацію про проведення. Участь взяли: Донецька обласна організація ВО СОІУ, Департамент соц.захисту населення Донецької ОДА, Донецький обласний центр зайнятості, Донецький обласний центр МСЕК, Донецьке обласне відділення ФСЗІ, ДП СКРЦ "Слов"янський курорт", ДРУ "Центр комплексної реабілітації осіб з інвалідністю "Донбас".</t>
    </r>
  </si>
  <si>
    <r>
      <t xml:space="preserve">Захід проведено.
</t>
    </r>
    <r>
      <rPr>
        <sz val="11"/>
        <rFont val="Times New Roman"/>
        <family val="1"/>
        <charset val="204"/>
      </rPr>
      <t>Надано інформацію про проведення. Участь взяли: Структурні підрозділи ДОО ВО СОІУ; Управління з питань молоді та спорту Донецької облдержадміністрації, Департамент соц зах населення Дон ОДА, Донецьке обл відділення ФСЗІ , ДРУ "Центр комплексної реабілітації осіб з інвалідністю "Донбас"</t>
    </r>
  </si>
  <si>
    <r>
      <t xml:space="preserve">Захід проведено.
</t>
    </r>
    <r>
      <rPr>
        <sz val="11"/>
        <rFont val="Times New Roman"/>
        <family val="1"/>
        <charset val="204"/>
      </rPr>
      <t>Надано інформацію про проведення. Участь взяли: Пінчук О.М. провідний  фахівець  департаменту праці, соціальної та сімейної політики  Житомирської ОДА,Упир І.І. провідний фахівець департ соц пол Житомир міськ ради ,Возний Я.Ю. директор Житомир обл відділення ФСЗІ.ін</t>
    </r>
  </si>
  <si>
    <r>
      <t xml:space="preserve">Захід проведено.
</t>
    </r>
    <r>
      <rPr>
        <sz val="11"/>
        <rFont val="Times New Roman"/>
        <family val="1"/>
        <charset val="204"/>
      </rPr>
      <t>Надано інформацію про проведення. Участь взяли: Халімовська К.М. провідний фахівець Департаменту праці, сімейної та соц політики Житимирської ОДА, Возний Я.Ю. директор Житомирського обл відділення ФСЗІ, Годованюк Т.О. головний бухгалтер відділення ФСЗІ, Гончарук Н.В. нач відділу  Житомир обл центру зайнятості, Гащенко М.М. провідний фахівець головного управління ПФУ в Житомир області</t>
    </r>
  </si>
  <si>
    <r>
      <t xml:space="preserve">Захід проведено.
</t>
    </r>
    <r>
      <rPr>
        <sz val="11"/>
        <rFont val="Times New Roman"/>
        <family val="1"/>
        <charset val="204"/>
      </rPr>
      <t>Надано інформацію про проведення. Участь взяли: Закарпатський регіональний центр соц-труд реабілітації та професійної орієнтації "Вибір", заступ директора Закарпатського обл відділення ФСЗІ Шибаєв А.М., Директор інклюзивно-ресурсного центру Хустської РДА Борисевич Л.П., ін.</t>
    </r>
  </si>
  <si>
    <r>
      <t xml:space="preserve">1 день, </t>
    </r>
    <r>
      <rPr>
        <sz val="11"/>
        <color rgb="FFFF0000"/>
        <rFont val="Times New Roman"/>
        <family val="1"/>
        <charset val="204"/>
      </rPr>
      <t xml:space="preserve">вересень, </t>
    </r>
    <r>
      <rPr>
        <sz val="11"/>
        <rFont val="Times New Roman"/>
        <family val="1"/>
        <charset val="204"/>
      </rPr>
      <t>Запорізька область</t>
    </r>
  </si>
  <si>
    <r>
      <t xml:space="preserve">Захід проведено.
</t>
    </r>
    <r>
      <rPr>
        <sz val="11"/>
        <rFont val="Times New Roman"/>
        <family val="1"/>
        <charset val="204"/>
      </rPr>
      <t>Надано інформацію про проведення. Участь взяли: Запорізька організація осіб з інвалідністю Заводського р-ну, Приазовське районне товариство осіб з інвалідністю, Якимівське районне товариство осіб з інвалідністю, Мелітопольське міське товариство осіб з інвалідністю, Мелітопольська організація інвалідів війни та збройних сил, Приморське районне товариство осіб з інвалідністю, Мелітопольська міська організація осіб з інвалідністю "Соціально-реабілітаційний центр незрячих", Заступник міського голови по соц. питанням Мелітопольської міськради Бойко С. О., заступник начальника УПСЗН Приазовського району Шунаєва О; Голова Мелітопольської райради Мордюк О; Голова Мелітопольської РДА Селевич С., Депутат Мелітопольської міської ради Маслов М; Директор Реабілітаційного центру змішаного типу Черна Т.Г; Заступник начальника УПСЗН Корольова Г.</t>
    </r>
  </si>
  <si>
    <r>
      <t xml:space="preserve">Захід проведено.
</t>
    </r>
    <r>
      <rPr>
        <sz val="11"/>
        <rFont val="Times New Roman"/>
        <family val="1"/>
        <charset val="204"/>
      </rPr>
      <t>Надано інформацію про проведення. Участь взяли: Директор обл відділення ФСЗІ Жураківський, директор навч-методичного центру культури і туризму Прикарпаття С.Панько, директор та засту Департ соцполітики при ОДА Корженойвський та Кузюк Н.М, ін</t>
    </r>
  </si>
  <si>
    <r>
      <t xml:space="preserve">Захід проведено. 
</t>
    </r>
    <r>
      <rPr>
        <sz val="11"/>
        <rFont val="Times New Roman"/>
        <family val="1"/>
        <charset val="204"/>
      </rPr>
      <t>Надано інформацію про проведення. Участь взяли: районні осередки  обласного осередку ГО ВОСОІУ, члени Виконавчого комітету Вишгородської міськ ради Доброгвольський В.М.</t>
    </r>
  </si>
  <si>
    <r>
      <t xml:space="preserve">Захід проведено. 
</t>
    </r>
    <r>
      <rPr>
        <sz val="11"/>
        <rFont val="Times New Roman"/>
        <family val="1"/>
        <charset val="204"/>
      </rPr>
      <t>Надано інформацію про проведення. Участь взяли: Громадські організації ГО КОО ГО "ВО СОІУ" м. Бориспіль, м. Біла Церква, м. Вишгород, м. Тетіїв, м. Переяслав-Хм., м. Боярка, Києво - Святош.р-н., начальник управління соц.захисту населення м. Борисполя-Даниленко Л.В., заступник голови міськради м. Борисполя - Пасенко Л.В., представники ЗМІ.</t>
    </r>
  </si>
  <si>
    <r>
      <t xml:space="preserve">Захід проведено. 
</t>
    </r>
    <r>
      <rPr>
        <sz val="11"/>
        <rFont val="Times New Roman"/>
        <family val="1"/>
        <charset val="204"/>
      </rPr>
      <t>Надано інформацію про проведення. Участь взяли: Громадські організації  КОО  ВО "СОІУ", Карпович Н.П. голова ГО м. Біла Церка, Маперашвілі Х.В. депутат ВР, Новогребельська І.В. заступ міського голови, Дашкевич М.В. депутат міськ ради Бабій О.А. депутат Київської обласної ради</t>
    </r>
  </si>
  <si>
    <r>
      <t xml:space="preserve">Захід проведено. 
</t>
    </r>
    <r>
      <rPr>
        <sz val="11"/>
        <rFont val="Times New Roman"/>
        <family val="1"/>
        <charset val="204"/>
      </rPr>
      <t>Надано інформацію про проведення. Участь взяли:Громадські організації КОО ВО "СОІУ", м. Бориспіль, м. Біла Церква, м. Вишгород, м. Тетіїв, м. Переяслав-Хмельницький; Онопрієнко Любов Михайлівна - голова ГО Переяслав-Хмельницького району, Смаль Елла Анатоліївна - директор РЦСССМ, Сонько Борис Михайлович - нач.відділу Спорту РДА.</t>
    </r>
  </si>
  <si>
    <r>
      <t xml:space="preserve">Захід проведено.
</t>
    </r>
    <r>
      <rPr>
        <sz val="11"/>
        <rFont val="Times New Roman"/>
        <family val="1"/>
        <charset val="204"/>
      </rPr>
      <t xml:space="preserve">Надано інформацію про проведення. Участь взяли: Грицюк О.В. спеціаліст Кіровоградського обл відділення ФСЗІ, Демченко О.М. спеціаліст фонду, Раєва В.М. директор УТОС, представники УТОС, Одарченко Г.А. спеціаліст Департаменту соц зах населення Кіровоградської ОДА, голови районних організацій КООІ СОІУ та члени організацій. </t>
    </r>
  </si>
  <si>
    <r>
      <t xml:space="preserve">Захід проведено.
</t>
    </r>
    <r>
      <rPr>
        <sz val="11"/>
        <rFont val="Times New Roman"/>
        <family val="1"/>
        <charset val="204"/>
      </rPr>
      <t>Надано інформацію про проведення. Участь взяли: в.о. директоа пед університете ім.Вінніченка, декан факультету ІП Філоретова Л.М., завкафедри ЦДПУ Гриненко В.Г., перспектива молоді Лещенко О.А, ГО "Центральноукраїнська правозахисна група" Михалюк М.Є, Раєва В.М. директор УТОС, дві групи студентів педуніверситету.</t>
    </r>
  </si>
  <si>
    <r>
      <t xml:space="preserve">Захід проведено. 
</t>
    </r>
    <r>
      <rPr>
        <sz val="11"/>
        <rFont val="Times New Roman"/>
        <family val="1"/>
        <charset val="204"/>
      </rPr>
      <t xml:space="preserve">Надано інформацію про проведення. Участь взяли: Шевченко Н.С - директор Кіровоградського ОВ ФСЗІ, Демченко О.М.- спеціаліст Фонду, Раєва В.М.- директор УТОС, представники УТОС, Одарченко Г.А. - спеціаліст департаменту соц. захисту населення Кіровоградської ОДА, голови районних організацій КООІ ВО СОІУ та члени організацій. </t>
    </r>
  </si>
  <si>
    <r>
      <t xml:space="preserve">1 день, </t>
    </r>
    <r>
      <rPr>
        <sz val="11"/>
        <color rgb="FFFF0000"/>
        <rFont val="Times New Roman"/>
        <family val="1"/>
        <charset val="204"/>
      </rPr>
      <t xml:space="preserve">листопад, </t>
    </r>
    <r>
      <rPr>
        <sz val="11"/>
        <rFont val="Times New Roman"/>
        <family val="1"/>
        <charset val="204"/>
      </rPr>
      <t>Кіровоградська область</t>
    </r>
  </si>
  <si>
    <r>
      <t xml:space="preserve">Захід проведено. 
</t>
    </r>
    <r>
      <rPr>
        <sz val="11"/>
        <rFont val="Times New Roman"/>
        <family val="1"/>
        <charset val="204"/>
      </rPr>
      <t>Надано інформацію про проведення. Участь взяли: Грицюк О.В. спеціаліст Кіровоградського обл відділення ФСЗІ, Раєва В.М. директор УТОС, представники УТОС, Центр активної психологічної реабілітації</t>
    </r>
  </si>
  <si>
    <r>
      <t xml:space="preserve">Захід проведено. 
</t>
    </r>
    <r>
      <rPr>
        <sz val="11"/>
        <rFont val="Times New Roman"/>
        <family val="1"/>
        <charset val="204"/>
      </rPr>
      <t>Надано інформацію про проведення. Участь взяли:районні та міські асоціації товариства людей з інвалідністю ГО ЛОП ВО СОІУ, громадські організації людей з інвалідністю м. Радехова, представники виконавчої влади та запрошені гості.</t>
    </r>
  </si>
  <si>
    <r>
      <t xml:space="preserve">Захід проведено. 
</t>
    </r>
    <r>
      <rPr>
        <sz val="11"/>
        <rFont val="Times New Roman"/>
        <family val="1"/>
        <charset val="204"/>
      </rPr>
      <t>Надано інформацію про проведення. Участь взяли:районні та міські асоціації товариства людей з інвалідністю ГО ЛОП ВО СОІУ, громадські організації людей з інвалідністю м. Стрий, представники виконавчої влади та запрошені гості.</t>
    </r>
  </si>
  <si>
    <r>
      <t xml:space="preserve">Захід проведено. 
</t>
    </r>
    <r>
      <rPr>
        <sz val="11"/>
        <rFont val="Times New Roman"/>
        <family val="1"/>
        <charset val="204"/>
      </rPr>
      <t>Надано інформацію про проведення. Участь взяли: "Інваспорт", представники органів виконавчої влади (управління з питань фізкультури та прорту ОДА, головне управління соц зах населення ОДА)</t>
    </r>
  </si>
  <si>
    <r>
      <t xml:space="preserve">Захід проведено. 
</t>
    </r>
    <r>
      <rPr>
        <sz val="11"/>
        <rFont val="Times New Roman"/>
        <family val="1"/>
        <charset val="204"/>
      </rPr>
      <t>Надано інформацію про проведення. Участь взяли: Члени Луганської обласної організації ВО СОІУ, Білокуракинська районна організація інвалідів "Святитилля Луки", представник Луганського обласного відділення ФСЗІ, керівники гуртків Старобільського будинку творчості, учасники АТО, ВПО, волонтери, начальник Управління соц.захисту Старобільської райдержадміністрації.</t>
    </r>
  </si>
  <si>
    <r>
      <t xml:space="preserve">Захід проведено. 
</t>
    </r>
    <r>
      <rPr>
        <sz val="11"/>
        <rFont val="Times New Roman"/>
        <family val="1"/>
        <charset val="204"/>
      </rPr>
      <t>Надано інформацію про проведення. Участь взяли: Старобільська район організац інвал "Вікторія", Рубіжанська орг інвал "Аргонафти", Лисичанське міськ товариство інвал "Джерело", Сєвєродонецька міськ орган інвал "Надія", Білокуракинська район орган інвал, Старобільський УТОГ, УТОС, Луганське обл відділення ФСЗІ, ЛРЦФКСІ "Інваспорт", голова Лисичанської міськ ради Шилін С., начальниквідділу у справах сім'ї, молоді та спорту Лисичанської міськ ради Нецвєт Н.П., депутат Лисичанської міськ ради Пшебіцина Ю.</t>
    </r>
  </si>
  <si>
    <r>
      <t xml:space="preserve">1 день, </t>
    </r>
    <r>
      <rPr>
        <sz val="11"/>
        <color rgb="FFFF0000"/>
        <rFont val="Times New Roman"/>
        <family val="1"/>
        <charset val="204"/>
      </rPr>
      <t xml:space="preserve">липень, </t>
    </r>
    <r>
      <rPr>
        <sz val="11"/>
        <rFont val="Times New Roman"/>
        <family val="1"/>
        <charset val="204"/>
      </rPr>
      <t>Обласний театр</t>
    </r>
  </si>
  <si>
    <r>
      <t xml:space="preserve">Захід проведено.
</t>
    </r>
    <r>
      <rPr>
        <sz val="11"/>
        <rFont val="Times New Roman"/>
        <family val="1"/>
        <charset val="204"/>
      </rPr>
      <t>Надано інформацію про проведення. Участь взяли: Миколаївська ОДА, Обласна Рада, міська Рада, Департамент праці та соц зах МР, регіональний центр "Інваспорт", обласне товариство сприяння оборони України, директор віділення ФСЗІ Чекарь І.К,  заступ ОДА Шевченко Є.В, Степанець Ю. Б. - заступник міського голови, Єльчієва О.Р. - директор Департаменту соц. захисту населення ОДА, Жуковська Т.К. - керівник регіонального центру "Інваспорт", Шутяк Ю.О.-голова обл.орг. Товариства сприяння оборони України, голови громадських організацій інвалідів.</t>
    </r>
  </si>
  <si>
    <r>
      <t xml:space="preserve">Захід проведено.
</t>
    </r>
    <r>
      <rPr>
        <sz val="11"/>
        <rFont val="Times New Roman"/>
        <family val="1"/>
        <charset val="204"/>
      </rPr>
      <t>Надано інформацію про проведення. Участь взяли: 23 районні організації ПОО ВО СОІУ, "За самовизначення та гідність" (Німеччина), Котелевський , Шишацький, Лубенський, Зіньківський, Пирятинський РОІ ВО СОІУ,  Кременчуцьке міське товариство ВО СОІУ, Полтавська МОІ ВО СОІУ, Ново-Санжарська організація "Клото" ВО СОІУ, Карлівський, Машівський, Диканський, Гадяцький, Лубенський, Чорнухинський, Семенівський, Кобеляцький, Лохвицький, Пирятинський, Оржицький, Хорольський, Мигородський, Полтавський, Чутівський РОІ ВО СОІУ</t>
    </r>
  </si>
  <si>
    <r>
      <t xml:space="preserve">Захід проведено.
</t>
    </r>
    <r>
      <rPr>
        <sz val="11"/>
        <rFont val="Times New Roman"/>
        <family val="1"/>
        <charset val="204"/>
      </rPr>
      <t>Надано інформацію про проведення. Участь взяли: 8 районних організації ПОО ВО СОІУ, "За самовизначення та гідність" (Німеччина).</t>
    </r>
  </si>
  <si>
    <r>
      <t xml:space="preserve">Захід проведено.
</t>
    </r>
    <r>
      <rPr>
        <sz val="11"/>
        <rFont val="Times New Roman"/>
        <family val="1"/>
        <charset val="204"/>
      </rPr>
      <t>Надано інформацію про проведення. Участь взяли: ОООІ ВОІ СОІУ, ГО "Дорога добра", ГО "Інвацентр", ПОГ "Інватех", Кольцов Віталій Михайлович - директор Одеського обласного відділення ФСЗІ України, Демент'єва Тетяна Миколаївна - заступник начальника Департаменту Одеської ОДА</t>
    </r>
  </si>
  <si>
    <r>
      <t xml:space="preserve">Захід проведено.
</t>
    </r>
    <r>
      <rPr>
        <sz val="11"/>
        <rFont val="Times New Roman"/>
        <family val="1"/>
        <charset val="204"/>
      </rPr>
      <t>Надано інформацію про проведення. Участь взяли: ОООІ ВОІ СОІУ, ГО "Дорога добра", ГО "Рівноправне суспільство", ГО "Інвацентр" ПОГ "Інватех", СК "Одеса-Басект"</t>
    </r>
  </si>
  <si>
    <r>
      <t xml:space="preserve">Захід проведено.
</t>
    </r>
    <r>
      <rPr>
        <sz val="11"/>
        <rFont val="Times New Roman"/>
        <family val="1"/>
        <charset val="204"/>
      </rPr>
      <t>Надано інформацію про проведення. Участь взяли: керівники управління містобудування та архітектури облдержадміністрації, управління Державної архітектурно-будівельної інспекції у Тернопільській області, відділення ФСЗІ, ін.</t>
    </r>
  </si>
  <si>
    <r>
      <t xml:space="preserve">Захід проведено.
</t>
    </r>
    <r>
      <rPr>
        <sz val="11"/>
        <rFont val="Times New Roman"/>
        <family val="1"/>
        <charset val="204"/>
      </rPr>
      <t>Надано інформацію про проведення. Участь взяли: представники районного товариства "Злагода", міського ветеранського товариства м.Харкова</t>
    </r>
  </si>
  <si>
    <r>
      <t xml:space="preserve">Захід проведено.
</t>
    </r>
    <r>
      <rPr>
        <sz val="11"/>
        <rFont val="Times New Roman"/>
        <family val="1"/>
        <charset val="204"/>
      </rPr>
      <t xml:space="preserve">Надано інформацію про проведення. Участь взяли: Дунаєвське районне товариство осіб з інвалідністю, Красилівське районне товариство осіб з інвалідністю "Захист", Хмельницьке товариство молодих інвалідів, Хмельницьке обл відділення ФСЗІ, Хмельницький міськ центр соц служб сім'ї, дітей та молоді </t>
    </r>
  </si>
  <si>
    <r>
      <t xml:space="preserve">Захід проведено.
</t>
    </r>
    <r>
      <rPr>
        <sz val="11"/>
        <rFont val="Times New Roman"/>
        <family val="1"/>
        <charset val="204"/>
      </rPr>
      <t>Надано інформацію про проведення. Участь взяли: Дунаєвське районне товариство осіб з інвалідністю, Красилівське районне товариство осіб з інвалідністю "Захист", Хмельницьке товариство молодих інвалідів, Хмельницьке обл відділення ФСЗІ, Хмельницький міськ центр соц служб сім'ї, дітей та молоді, Хмельницький інститут соц технологій ВМУРоЛ "Україна"</t>
    </r>
  </si>
  <si>
    <r>
      <t xml:space="preserve">Захід проведено.
</t>
    </r>
    <r>
      <rPr>
        <sz val="11"/>
        <rFont val="Times New Roman"/>
        <family val="1"/>
        <charset val="204"/>
      </rPr>
      <t>Надано інформацію про проведення. Участь взяли: Хмельницьке обласне товариство ВОІ СОІУ, Дунаєвецьке районне товариство осіб з інвалідністю, Хмельницьке товариство молодих інвалідів, ГО "Світ без бар'єрів", ГО "Агапе", Протезно-ортопедична компанія "Relife Plus", Хмельницька обласна дирекція ФСЗІ, Комплекс "Дністровська рів'єра"</t>
    </r>
  </si>
  <si>
    <r>
      <t xml:space="preserve">Захід проведено.
</t>
    </r>
    <r>
      <rPr>
        <sz val="11"/>
        <rFont val="Times New Roman"/>
        <family val="1"/>
        <charset val="204"/>
      </rPr>
      <t xml:space="preserve">Надано інформацію про проведення. Участь взяли: Члени ЧОО ВОІ СОІУ </t>
    </r>
  </si>
  <si>
    <r>
      <t xml:space="preserve">Захід проведено.
</t>
    </r>
    <r>
      <rPr>
        <sz val="11"/>
        <rFont val="Times New Roman"/>
        <family val="1"/>
        <charset val="204"/>
      </rPr>
      <t>Надано інформацію про проведення. Участь взяли: ГО Гіпократ, ГО Фенікс, головний спеціаліст відділу у справах осіб з інвалідністю Департаменту соц. Захисту населення Ковтун С.А., Фахівець 1-ої категорії Чернігівського обласного відділення ФСЗІ - Романько З. С., викладач ЧПБЛ, яка спеціалізуться на виховній роботі учнівської молоді - Ланько О.М., Депутат Чернігівської обласної ради - Д. Іванов, Представники партії "Батьківщина", Студенти педагогічного університету та студенти ЧВПУ побутового обслуговування міста Чернігова.</t>
    </r>
  </si>
  <si>
    <r>
      <t xml:space="preserve">Захід проведено.
</t>
    </r>
    <r>
      <rPr>
        <sz val="11"/>
        <rFont val="Times New Roman"/>
        <family val="1"/>
        <charset val="204"/>
      </rPr>
      <t>Надано інформацію про проведення. Участь взяли: ГО Гіпократ, заступ директора Чернігівського обл відділеня ФСЗІ Падалка В.Б. нач відділу з питань трудових ресурсів та зайнятості населення Департ соц зах населення Брагинець Олена Миколаївна, викладач ЧПБЛ, яка спеціалізується на виховній роботі учнівської молоді Ланько О.М.</t>
    </r>
  </si>
  <si>
    <r>
      <t xml:space="preserve">Захід проведено.
</t>
    </r>
    <r>
      <rPr>
        <sz val="11"/>
        <rFont val="Times New Roman"/>
        <family val="1"/>
        <charset val="204"/>
      </rPr>
      <t>Надано інформацію про проведення. Участь взяли: ГО "Гіпократ", депутат Чернігівської обл ради Д.Іванов, фахівець 1 категорії Чернігівського обл відділення ФСЗІ Романько З.С.</t>
    </r>
  </si>
  <si>
    <r>
      <t xml:space="preserve">Захід проведено.
</t>
    </r>
    <r>
      <rPr>
        <sz val="11"/>
        <rFont val="Times New Roman"/>
        <family val="1"/>
        <charset val="204"/>
      </rPr>
      <t>Надано інформацію про проведення. Участь взяли: управління соц послуг та соц забезпечення департаменту соц захисту населення Запорізької ОДА, Запорізьке обл відділення ФСЗІ, Запорізька міськ рада, обл центр зайнятості, управління соц захисту населення Запорізьк міськ ради, головне управління Держ праці у Запорізькій обл, КУ "Обласний центр медико-соціальної експертизи", інші учасники</t>
    </r>
  </si>
  <si>
    <r>
      <t xml:space="preserve">Захід проведено.
</t>
    </r>
    <r>
      <rPr>
        <sz val="11"/>
        <rFont val="Times New Roman"/>
        <family val="1"/>
        <charset val="204"/>
      </rPr>
      <t>Надано інформацію про проведення. Участь взяли: Департамент соц.політики Вінницької ОДА, Вінницький обл.центр соціально-психологічної реабілітації дітей та молоді з функціональними обмеженнями "Обрій", Вінницький обласний ЦССДМ, ОВ ФСЗІ, представники громадських організацій людей з інвалідністю з різних областей України</t>
    </r>
  </si>
  <si>
    <r>
      <t xml:space="preserve">Захід проведено. 
</t>
    </r>
    <r>
      <rPr>
        <sz val="11"/>
        <rFont val="Times New Roman"/>
        <family val="1"/>
        <charset val="204"/>
      </rPr>
      <t>Надано інформацію про проведення. Участь взяли: представники громадських організацій людей з інвалідністю з різних областей України, Дніпропетровська ОДА, деапртамент соц зах населення, Дніпропетровський єпархіальний відділ соц служіння</t>
    </r>
  </si>
  <si>
    <r>
      <t xml:space="preserve">Захід проведено. 
</t>
    </r>
    <r>
      <rPr>
        <sz val="11"/>
        <rFont val="Times New Roman"/>
        <family val="1"/>
        <charset val="204"/>
      </rPr>
      <t>Надано інформацію про проведення. Участь взяли: Міські та районні центри первинної медико-санітарної допомоги Черкаської області; Міські та районні лікарні Черкаської області; Представники громадських організацій людей з інвалідністю - стомованих хворих Черкаської області; Представництво "Колопласт" в Україні; Черкаське обласне відділення ФСЗІ.</t>
    </r>
  </si>
  <si>
    <r>
      <t xml:space="preserve">3 дні, </t>
    </r>
    <r>
      <rPr>
        <sz val="11"/>
        <color rgb="FFFF0000"/>
        <rFont val="Times New Roman"/>
        <family val="1"/>
        <charset val="204"/>
      </rPr>
      <t xml:space="preserve">липень, </t>
    </r>
    <r>
      <rPr>
        <sz val="11"/>
        <rFont val="Times New Roman"/>
        <family val="1"/>
        <charset val="204"/>
      </rPr>
      <t>Київська обл.</t>
    </r>
  </si>
  <si>
    <r>
      <t xml:space="preserve">Захід проведено. 
</t>
    </r>
    <r>
      <rPr>
        <sz val="11"/>
        <rFont val="Times New Roman"/>
        <family val="1"/>
        <charset val="204"/>
      </rPr>
      <t>Надано інформацію про проведення. Участь взяли: Громадські організації людей з інвалідністю Державна служба України з безпеки на транспорті, Київське міське відділення ФСЗІ</t>
    </r>
  </si>
  <si>
    <r>
      <t xml:space="preserve">1 день, </t>
    </r>
    <r>
      <rPr>
        <sz val="11"/>
        <color rgb="FFFF0000"/>
        <rFont val="Times New Roman"/>
        <family val="1"/>
        <charset val="204"/>
      </rPr>
      <t xml:space="preserve">липень, </t>
    </r>
    <r>
      <rPr>
        <sz val="11"/>
        <rFont val="Times New Roman"/>
        <family val="1"/>
        <charset val="204"/>
      </rPr>
      <t>Київська обл.</t>
    </r>
  </si>
  <si>
    <r>
      <t xml:space="preserve">Захід проведено. 
</t>
    </r>
    <r>
      <rPr>
        <sz val="11"/>
        <rFont val="Times New Roman"/>
        <family val="1"/>
        <charset val="204"/>
      </rPr>
      <t>Надано інформацію про проведення. Участь взяли: ТОВ "Мастер-Авіа (Міжнародний аеропорт "Київ" ім. Сікорського м. Київ, Жуляни)</t>
    </r>
  </si>
  <si>
    <r>
      <t xml:space="preserve">1 день, </t>
    </r>
    <r>
      <rPr>
        <sz val="11"/>
        <color rgb="FFFF0000"/>
        <rFont val="Times New Roman"/>
        <family val="1"/>
        <charset val="204"/>
      </rPr>
      <t xml:space="preserve">липень, </t>
    </r>
    <r>
      <rPr>
        <sz val="11"/>
        <rFont val="Times New Roman"/>
        <family val="1"/>
        <charset val="204"/>
      </rPr>
      <t xml:space="preserve">
м.Київ</t>
    </r>
  </si>
  <si>
    <r>
      <t xml:space="preserve">Захід проведено. 
</t>
    </r>
    <r>
      <rPr>
        <sz val="11"/>
        <rFont val="Times New Roman"/>
        <family val="1"/>
        <charset val="204"/>
      </rPr>
      <t>Надано інформацію про проведення. Участь взяли: Житомирська ОДА, Полтавська ОДА, Міжнародна фундація виробничих систем (IFES Україна), Українська Гельсінська спілка з прав людини, Представники ГОІ Житомирської області</t>
    </r>
  </si>
  <si>
    <r>
      <t xml:space="preserve">Захід проведено. 
</t>
    </r>
    <r>
      <rPr>
        <sz val="11"/>
        <rFont val="Times New Roman"/>
        <family val="1"/>
        <charset val="204"/>
      </rPr>
      <t>Надано інформацію про проведення. Участь взяли: Черкаська міськ рада, Департамент соц захисту населення Черкаської ОДА, управління освіти у науки Черкаської ОДА, департамент містобудування, архітектури, будівництва та житлово-комунального господарства, головне територіальне управління юстиції у Черкаській області ,Черкаське обл відділення ФСЗІ, інші учасники.</t>
    </r>
  </si>
  <si>
    <r>
      <t xml:space="preserve">Захід проведено. 
</t>
    </r>
    <r>
      <rPr>
        <sz val="11"/>
        <rFont val="Times New Roman"/>
        <family val="1"/>
        <charset val="204"/>
      </rPr>
      <t>Надано інформацію про проведення. Участь взяли: представники громадських організацій людей з інвалідністю з різних областей України</t>
    </r>
  </si>
  <si>
    <r>
      <t xml:space="preserve">3 дні, </t>
    </r>
    <r>
      <rPr>
        <sz val="11"/>
        <color rgb="FFFF0000"/>
        <rFont val="Times New Roman"/>
        <family val="1"/>
        <charset val="204"/>
      </rPr>
      <t xml:space="preserve">вересень, </t>
    </r>
    <r>
      <rPr>
        <sz val="11"/>
        <rFont val="Times New Roman"/>
        <family val="1"/>
        <charset val="204"/>
      </rPr>
      <t>Волинська обл.</t>
    </r>
  </si>
  <si>
    <r>
      <t xml:space="preserve">Захід проведено. 
</t>
    </r>
    <r>
      <rPr>
        <sz val="11"/>
        <rFont val="Times New Roman"/>
        <family val="1"/>
        <charset val="204"/>
      </rPr>
      <t>Надано інформацію про проведення. Участь взяли: Волинська обласна рада, Волинська обл організація УТОС, Східноєвропейський нац університет ім. Л.Українки (Лцьк), Центр супроводу інклюзивного навчання осіб з інвалідністю Національного університету водного господарства та природокористування, ін.</t>
    </r>
  </si>
  <si>
    <r>
      <t xml:space="preserve">Захід проведено. 
</t>
    </r>
    <r>
      <rPr>
        <sz val="11"/>
        <rFont val="Times New Roman"/>
        <family val="1"/>
        <charset val="204"/>
      </rPr>
      <t>Надано інформацію про проведення. Участь взяли: Львівська ОДА, Департамент соц зах населення Львівсько ОДА, відділення ФСЗІ, ін.</t>
    </r>
  </si>
  <si>
    <r>
      <t xml:space="preserve">Захід проведено. 
</t>
    </r>
    <r>
      <rPr>
        <sz val="11"/>
        <rFont val="Times New Roman"/>
        <family val="1"/>
        <charset val="204"/>
      </rPr>
      <t>Надано інформацію про проведення. Участь взяли: Громадські організації  людей з інвалідністю - онкохворих з різних областей України, Львівське відділення ФСЗІ, Фахівці та спеціалісти в сфері психологічної реабілітації та психотерапії.</t>
    </r>
  </si>
  <si>
    <r>
      <t xml:space="preserve">Захід проведено. 
</t>
    </r>
    <r>
      <rPr>
        <sz val="11"/>
        <rFont val="Times New Roman"/>
        <family val="1"/>
        <charset val="204"/>
      </rPr>
      <t>Надано інформацію про проведення. Участь взяли: Міністерство з питань тимчасово окупованих територій та внутрішньо-переміщених осіб України: заступник міністра питань тимчасово окупованих територій та внутрішньо-переміщених осіб України, управління з питань ВПО та гуманітарного співробітництва, Мінсоцполітики: директорат захисту прав осіб з інвалідністю, департамент захисту прав дітей та усиновлення; управління організації соц. захисту постраждалих внаслідок надзвичайниз ситуацій; відділ розвитку послуг для осіб з інваліднісю; Міністерство охорони здоров'я: управління екстренної медичної допомоги та медицини катастроф; Уповноважений Президента з прав людей з інвалідністю; Комітет Верховної Ради України з питань соціальної політики, зайнятості та пенсійного забезпечення; Комітет Верховної Ради України у справах ветеранів, учасників бойових дій, учасників антитерористичної операції та людей з інвалідністю; Офіс Уповноваженої ВРУ з прав людини; Моніторингова комісія ООН з прав людини; Управління Верховного Комісара ООН у справах біженців; МБФ "Карітас України"; Українська Гельсінська спілка з прав людини: Центр стратегічних справ; Громадська Рада при Міністерстві статистики України; Представники громадських організацій людей з інвалідністю постраждалих внаслідок бойових дій на Сході України; Представники ЗМІ.</t>
    </r>
  </si>
  <si>
    <r>
      <t xml:space="preserve">Захід проведено. 
</t>
    </r>
    <r>
      <rPr>
        <sz val="11"/>
        <rFont val="Times New Roman"/>
        <family val="1"/>
        <charset val="204"/>
      </rPr>
      <t>Надано інформацію про проведення. Участь взяли: представники громадських організацій людей з інвалідністю з різних областей України, Київське ОВ ФСЗІ</t>
    </r>
  </si>
  <si>
    <r>
      <t xml:space="preserve">7 днів, </t>
    </r>
    <r>
      <rPr>
        <sz val="11"/>
        <color rgb="FFFF0000"/>
        <rFont val="Times New Roman"/>
        <family val="1"/>
        <charset val="204"/>
      </rPr>
      <t xml:space="preserve">вересень, </t>
    </r>
    <r>
      <rPr>
        <sz val="11"/>
        <rFont val="Times New Roman"/>
        <family val="1"/>
        <charset val="204"/>
      </rPr>
      <t>Миколаївська обл, Київська обл.</t>
    </r>
  </si>
  <si>
    <r>
      <t xml:space="preserve">1 день, </t>
    </r>
    <r>
      <rPr>
        <sz val="11"/>
        <color rgb="FFFF0000"/>
        <rFont val="Times New Roman"/>
        <family val="1"/>
        <charset val="204"/>
      </rPr>
      <t xml:space="preserve">вересень, </t>
    </r>
    <r>
      <rPr>
        <sz val="11"/>
        <rFont val="Times New Roman"/>
        <family val="1"/>
        <charset val="204"/>
      </rPr>
      <t xml:space="preserve">
м.Київ</t>
    </r>
  </si>
  <si>
    <r>
      <t xml:space="preserve">Захід проведено. 
</t>
    </r>
    <r>
      <rPr>
        <sz val="11"/>
        <rFont val="Times New Roman"/>
        <family val="1"/>
        <charset val="204"/>
      </rPr>
      <t>Надано інформацію про проведення. Участь взяли: представники ЗМІ та громадських організацій людей з інвалідністю</t>
    </r>
  </si>
  <si>
    <t>13-15 листопада, Київська область</t>
  </si>
  <si>
    <t>Сайт ВГО, Офіційний сайт відокремленого підрозділу ВГО людей з інвалідністю по зору "Генерація успішної дії" у Рівненській області</t>
  </si>
  <si>
    <t>Сайт ВГО, Сайт відокремленого підрозділу ВГО людей з інвалідністю по зору "Генерація успішної дії" у Рівненській області, Сайт Херсонської обл універсальної наукової бібліотеки ім. О.Гончара</t>
  </si>
  <si>
    <r>
      <t xml:space="preserve">Захід проведено. 
</t>
    </r>
    <r>
      <rPr>
        <sz val="11"/>
        <rFont val="Times New Roman"/>
        <family val="1"/>
        <charset val="204"/>
      </rPr>
      <t>Надано інформацію про проведення. Участь взяли: Директорат інклюзивної освіти та позашкільної освіти та Відділ інклюзивної освіти та інклюзивно-ресурсних центрів Мін освіти і науки України, Київське обл відділення ФСЗІ, Консультаційно-інформаційний сервісно-текстовий центр при Баварському союзі сліпих та слабозорих (Німеччина), МБО "Українсько-німецька партнерська мережа", Харківський центр реабілітації молоді з інвалідністю та членів їх сімей "Право вибору", Ресурсний центр освітніх інформаційних технологій для осіб з особливими потребами Національного університету "Львівська політехніка", Березнегуватська ЗОШ І-ІІІ ступенів (Миколаївська область), СЗШ №15 ім. Співачука  ін.</t>
    </r>
  </si>
  <si>
    <t>05-07 листопада, 
м.Чернівці</t>
  </si>
  <si>
    <r>
      <t xml:space="preserve">Захід проведено. 
</t>
    </r>
    <r>
      <rPr>
        <sz val="11"/>
        <rFont val="Times New Roman"/>
        <family val="1"/>
        <charset val="204"/>
      </rPr>
      <t>Надано інформацію про проведення. Участь взяли: Департаменти освіти і науки, охорони здоровя, соціального захисту населення Чернівецька ОДА, Чернівецька міськ рада, управління освіти і науки, ГО"СЛІД", Чернівецька Го "Захист", Сторожинецька районна організація осіб з інвал "СОІУ",  ін</t>
    </r>
  </si>
  <si>
    <t>Сайт ВГО, Сайт МСП, Сайт міста Чернівці</t>
  </si>
  <si>
    <t>12-14 листопада, Київська область</t>
  </si>
  <si>
    <t>21-22 листопада, м. Сміла, Черкаська область</t>
  </si>
  <si>
    <t>Сайт ВГО, веб-сайт Асоціації спортивних журналістів України</t>
  </si>
  <si>
    <t>Сайт ВГО, веб-сайт Асоціації спортивних журналістів України, Смілянське районне телебачення "Тясмин", газета "Нова доба", газета "Сміла", веб-сайт Федерація баскетболу України</t>
  </si>
  <si>
    <t>16 листопада, 
м. Одеса, проспект Добровольського, 106</t>
  </si>
  <si>
    <r>
      <t xml:space="preserve">Захід проведено. 
</t>
    </r>
    <r>
      <rPr>
        <sz val="11"/>
        <rFont val="Times New Roman"/>
        <family val="1"/>
        <charset val="204"/>
      </rPr>
      <t>Надано інформацію про проведення. Участь взяли: Одеське обласне відділення УНФДІЧ, Калинич Ю.П. юрисконсульт 1 категорії Одеського обл відділення ФСЗІ, Кондратюк С.А. голова Суворовської райднржадміністрації м. Одеса</t>
    </r>
  </si>
  <si>
    <t>8 листопада, м. Хмельницький, готельно-ресторанний комплекс "Любе-плюс"</t>
  </si>
  <si>
    <t>12 листопада, 
м.Тернопіль, вул. Петлюри, 2, Ресторанний комплекс "Реал"</t>
  </si>
  <si>
    <t>Круглий стіл: «Опіка чи піклування? Правильний вибір в умовах законодавчих змін» м.Полтава</t>
  </si>
  <si>
    <t>21 листопада, м. Полтава, пр-кт Першотравневий, 11, ПП "Центр"</t>
  </si>
  <si>
    <r>
      <t xml:space="preserve">Захід проведено. 
</t>
    </r>
    <r>
      <rPr>
        <sz val="11"/>
        <rFont val="Times New Roman"/>
        <family val="1"/>
        <charset val="204"/>
      </rPr>
      <t>Надано інформацію про проведення. Участь взяли: Полтавський міський Центр соціальної реабілітації дітей-інвалідів</t>
    </r>
  </si>
  <si>
    <t>Круглий стіл: «Опіка чи піклування? Правильний вибір в умовах законодавчих змін» м. Київ</t>
  </si>
  <si>
    <t>13 листопада, м. Київ, вул. Шота Руставелі, 39/41</t>
  </si>
  <si>
    <t>Круглий стіл: «Опіка чи піклування? Правильний вибір в умовах законодавчих змін» м.Львів</t>
  </si>
  <si>
    <t>30 листопада, м. Львів, вул. Хуторівська, 38, ДУ "Центр комплексної реабілітації реабілітації осіб з інвалідністю "Галичина"</t>
  </si>
  <si>
    <r>
      <t xml:space="preserve">Захід проведено. 
</t>
    </r>
    <r>
      <rPr>
        <sz val="11"/>
        <rFont val="Times New Roman"/>
        <family val="1"/>
        <charset val="204"/>
      </rPr>
      <t>Надано інформацію про проведення. Участь взяли: ГО "Благодійне товариство допомоги особам з інвалідністю внаслідок інтелектуальних порушень "Джерела", КЗ "Центр трудової реабілітації інвалідів з розумовою відсталістю м. Києва"</t>
    </r>
  </si>
  <si>
    <r>
      <t xml:space="preserve">Захід проведено. 
</t>
    </r>
    <r>
      <rPr>
        <sz val="11"/>
        <rFont val="Times New Roman"/>
        <family val="1"/>
        <charset val="204"/>
      </rPr>
      <t>Надано інформацію про проведення. Участь взяли: Львівський Центр соціального захисту та реабілітації інвалідів "Созарін"</t>
    </r>
  </si>
  <si>
    <t>2.13.</t>
  </si>
  <si>
    <t>16 листопада, 
м. Дрогобич, вул. Чорновола, 4</t>
  </si>
  <si>
    <r>
      <t xml:space="preserve">Захід проведено.
</t>
    </r>
    <r>
      <rPr>
        <sz val="11"/>
        <rFont val="Times New Roman"/>
        <family val="1"/>
        <charset val="204"/>
      </rPr>
      <t>Надано інформацію про проведення. Участь взяли: ГОІ "Дрогобицьке добровільне товариство захисту дітей та молоді з інвалідністю "Надія"</t>
    </r>
  </si>
  <si>
    <t>12 листопада, 
м. Жовті Води, вул. Козацької Слави, 25</t>
  </si>
  <si>
    <r>
      <t xml:space="preserve">Захід проведено.
</t>
    </r>
    <r>
      <rPr>
        <sz val="11"/>
        <rFont val="Times New Roman"/>
        <family val="1"/>
        <charset val="204"/>
      </rPr>
      <t>Надано інформацію про проведення. Участь взяли: ГОІ Захист прав осіб з інвалідністю внаслідок інтелектуальних порушень "Назустіч долі"</t>
    </r>
  </si>
  <si>
    <t>12 листопада, 
м. Дніпро, вул. Н.Перемоги, 126А</t>
  </si>
  <si>
    <r>
      <t xml:space="preserve">Захід проведено.
</t>
    </r>
    <r>
      <rPr>
        <sz val="11"/>
        <rFont val="Times New Roman"/>
        <family val="1"/>
        <charset val="204"/>
      </rPr>
      <t>Надано інформацію про проведення. Участь взяли: ГОІ "Ангел дитинства"</t>
    </r>
  </si>
  <si>
    <t>12 листопада, 
м. Київ, пр-кт. Свободи, 26А</t>
  </si>
  <si>
    <r>
      <t xml:space="preserve">Захід проведено.
</t>
    </r>
    <r>
      <rPr>
        <sz val="11"/>
        <rFont val="Times New Roman"/>
        <family val="1"/>
        <charset val="204"/>
      </rPr>
      <t>Надано інформацію про проведення. Участь взяли: Центр трудової реабілітації для розумово відсталих інвалідів м. Києва з відділенням соціально побутової адаптації</t>
    </r>
  </si>
  <si>
    <t>21 листопада, м. Тернопіль, вул. тролейбусна, 14</t>
  </si>
  <si>
    <t>09 листопада, м. Маруполь, вул. Урицького</t>
  </si>
  <si>
    <t>20 листопада, 
м. Харків, пр. Перемоги, 77-а</t>
  </si>
  <si>
    <r>
      <t xml:space="preserve">Захід проведено.
</t>
    </r>
    <r>
      <rPr>
        <sz val="11"/>
        <rFont val="Times New Roman"/>
        <family val="1"/>
        <charset val="204"/>
      </rPr>
      <t xml:space="preserve">Надано інформацію про проведення. Надано інформацію про учасників. </t>
    </r>
  </si>
  <si>
    <t>27-28 листопада,
 м. Трускавець</t>
  </si>
  <si>
    <t>23 листопада, 
м.Черкаси, вул.Благовісна, 170</t>
  </si>
  <si>
    <r>
      <t xml:space="preserve">Захід проведено.
</t>
    </r>
    <r>
      <rPr>
        <sz val="11"/>
        <rFont val="Times New Roman"/>
        <family val="1"/>
        <charset val="204"/>
      </rPr>
      <t xml:space="preserve">Надано інформацію про проведення. Участь взяли: Черкаське обл відділення Григорьєва І.В., нач Департаменту соцзахисту населення м. Черкаси Литовченко В.І. </t>
    </r>
  </si>
  <si>
    <t>Соціальні мережі, газета "Благосвіт", "Берег Надії"</t>
  </si>
  <si>
    <t>30 листопада,
смт. Компанієвка, вул. Шевченка, 15</t>
  </si>
  <si>
    <r>
      <t xml:space="preserve">Захід проведено. 
</t>
    </r>
    <r>
      <rPr>
        <sz val="11"/>
        <rFont val="Times New Roman"/>
        <family val="1"/>
        <charset val="204"/>
      </rPr>
      <t>Надано інформацію про проведення. Участь взяли: Шевченко Н.С - директор Кіровоградського ОВ ФСЗІ, Демченко О.М.- юрист Фонду, заступ голови Компанієвської РДА - Олійник А.В., місткий голова Піктаренко В.В., ін.</t>
    </r>
  </si>
  <si>
    <t>01 грудня, 
м.Новоукраїнка, вул. Соборна, 55</t>
  </si>
  <si>
    <r>
      <t xml:space="preserve">Захід проведено. 
</t>
    </r>
    <r>
      <rPr>
        <sz val="11"/>
        <rFont val="Times New Roman"/>
        <family val="1"/>
        <charset val="204"/>
      </rPr>
      <t>Надано інформацію про проведення. Участь взяли: Голова РДА Самойленко В.В., міський голова Коріний О.О., сільські голови с. рівне, с.Комешовате, с.Шишкіно, фахівець 1 категорії Кіровоградського обл відділення ФСЗІ Гавелюк Н.Г.</t>
    </r>
  </si>
  <si>
    <t>29 листопада, 
м.Миколаїв, обласний Палац культури</t>
  </si>
  <si>
    <t>Обласна телерадіо компанія, Інтернет, сайт Департаменту соц зах ОДА</t>
  </si>
  <si>
    <t>14 листопада, 
м. Харків, Држпром, 2</t>
  </si>
  <si>
    <r>
      <t xml:space="preserve">Захід проведено.
</t>
    </r>
    <r>
      <rPr>
        <sz val="11"/>
        <rFont val="Times New Roman"/>
        <family val="1"/>
        <charset val="204"/>
      </rPr>
      <t>Надано інформацію про проведення. Участь взяли: представники: Пенсійного фонду в Харківській області, Центру зайнятості, ФСЗІ</t>
    </r>
  </si>
  <si>
    <t>27-28 листопада, Тернопільська область</t>
  </si>
  <si>
    <r>
      <t xml:space="preserve">Захід проведено.
</t>
    </r>
    <r>
      <rPr>
        <sz val="11"/>
        <rFont val="Times New Roman"/>
        <family val="1"/>
        <charset val="204"/>
      </rPr>
      <t>Надано інформацію про проведення. Участь взяли: залучено представників органів влади та місцевого самоврядування</t>
    </r>
  </si>
  <si>
    <t>28 листопада, м. Мелітополь</t>
  </si>
  <si>
    <t>09-11листопада, 
Спортивний комплекс спорт бази комунального позашкільного навч закладу "Дитячо-юнацька спорт школа 4"</t>
  </si>
  <si>
    <r>
      <t xml:space="preserve">Захід проведено.
</t>
    </r>
    <r>
      <rPr>
        <sz val="11"/>
        <rFont val="Times New Roman"/>
        <family val="1"/>
        <charset val="204"/>
      </rPr>
      <t>Надано інформацію про проведення. Участь взяли: члени ВГО СФГУ,  Дніпропетровський регіональний центр "Інваспорт",  Комітет  з фізичної культури та спорту районної адміністрації м. Кривий Ріг</t>
    </r>
  </si>
  <si>
    <t>30 жовтня, КП Навчально-відновлювальний центр УТОГ</t>
  </si>
  <si>
    <t>31 жовтня, КП Навчально-відновлювальний центр УТОГ</t>
  </si>
  <si>
    <r>
      <t xml:space="preserve">Захід проведено.
</t>
    </r>
    <r>
      <rPr>
        <sz val="11"/>
        <rFont val="Times New Roman"/>
        <family val="1"/>
        <charset val="204"/>
      </rPr>
      <t>Надано інформацію про проведення. Участь взяли: начальник та спеціаліст УСЗН м. Мелітополь Донець І.Ф. та Калініна В.М., депутат Мелітопольської міської ради Касярум С.О., заступ начальника УСЗН Корольова Г.Д., депутат Якимівської ОТГО Милосердов В.В., фахівець Запорізького обл відділення ФСЗІ Пугачова З.О.</t>
    </r>
  </si>
  <si>
    <t>Якимівські районні газети: "Грані життя", "Мелітопольські відомості", "МТВ", "ТВМ+", Головна газета Мелітополя", Фейсбук</t>
  </si>
  <si>
    <r>
      <t xml:space="preserve">Захід проведено.
</t>
    </r>
    <r>
      <rPr>
        <sz val="11"/>
        <rFont val="Times New Roman"/>
        <family val="1"/>
        <charset val="204"/>
      </rPr>
      <t>Надано інформацію про проведення. Участь взяли: ГО "Гіпократ", "В єднанні сила" м.Срібне, директор Департаменту соц зах населення Русін О.В.,  Чернігівського обл відділення ФСЗІ падалка В.Б., викладач ЧПБЛ, яка спеціалізується на виховній роботі учнівської молоді Ланько О.М.</t>
    </r>
  </si>
  <si>
    <t>15 листопада, 
м. Чернівці</t>
  </si>
  <si>
    <r>
      <t xml:space="preserve">Захід проведено.
</t>
    </r>
    <r>
      <rPr>
        <sz val="11"/>
        <rFont val="Times New Roman"/>
        <family val="1"/>
        <charset val="204"/>
      </rPr>
      <t>Надано інформацію про проведення. Участь взяли: Районні осередки інвалідів Чернівецької ВОІ СОІУ, Кельменецький, Хотинський, Сокирянський, Вижницький, Путильський, Заставнянський, Сторожинецький, Кіцманський, Глибоцький, Новоселицький, Герцаївський та міські осередки інвалідів Шевченківський м. Чернівці та Новодністровський м. Новодністровськ; представники ОДА, департаменту соц.зах.населення, обл. відділення ФСЗІ, регіонального центру з фіз. культури і спорту інвалідів  "Інваспорт" та керівники Кіцманського р-ну.</t>
    </r>
  </si>
  <si>
    <r>
      <t xml:space="preserve">Захід проведено.
</t>
    </r>
    <r>
      <rPr>
        <sz val="11"/>
        <rFont val="Times New Roman"/>
        <family val="1"/>
        <charset val="204"/>
      </rPr>
      <t>Надано інформацію про проведення. Участь взяли: районні осередки інвалідів Чернівецької ВОІ СОІУ, представники органів влади</t>
    </r>
  </si>
  <si>
    <t>03 грудня, 
м. Дунаївці, Хмельницька область</t>
  </si>
  <si>
    <r>
      <t xml:space="preserve">Захід проведено.
</t>
    </r>
    <r>
      <rPr>
        <sz val="11"/>
        <rFont val="Times New Roman"/>
        <family val="1"/>
        <charset val="204"/>
      </rPr>
      <t>Надано інформацію про проведення. Участь взяли: Хмельницьке обласне товариство ВОІ СОІУ, Дунаєвецьке районне товариство осіб з інвалідністю, Хмельницьке товариство молодих інвалідів, Дунаєвський ЦСССДМ, Хмельницьке відділення ФСЗІ</t>
    </r>
  </si>
  <si>
    <t>29 листопада, 
м.Ужгород, пл. Народна, 4, малий зал ОДА, та готельний комплекс "Дружба", вул. Висока, 12</t>
  </si>
  <si>
    <t>Газета "Правозахист громади", Інтернет видання "Карпатський оглядач", ТРК "Перший кабельний"</t>
  </si>
  <si>
    <t>30 листопада,  м.Ужгород, готельний комплекс "Дружба", вул. Висока, 12</t>
  </si>
  <si>
    <t>Газета "Правозахист громади"</t>
  </si>
  <si>
    <t>14 листопада, м. Луцьк, пр. Волі, 34, Луцький педколедж</t>
  </si>
  <si>
    <t>14-15 грудня, м. Київ, вул. Леонтовича, 9, акторва зала інституту біохімії ім. Паладіна</t>
  </si>
  <si>
    <t>14 грудня, 
м.Київ, вул. Солом'янська площа, 1</t>
  </si>
  <si>
    <r>
      <t xml:space="preserve">Захід проведено. 
</t>
    </r>
    <r>
      <rPr>
        <sz val="11"/>
        <rFont val="Times New Roman"/>
        <family val="1"/>
        <charset val="204"/>
      </rPr>
      <t>Надано інформацію про проведення. Участь взяли: Українська Асоціація "Чорнобиль" органів та військ МВС, фахівець 1 категорії Київського міськ відділення ФСЗІ Леонтьєва О.С</t>
    </r>
  </si>
  <si>
    <t>03 грудня ,
м. Рівне, вул. Князя Володимира, 10, майдан Просвіти, 1</t>
  </si>
  <si>
    <t>Сайт РОДА, сайт Рівненської міськради, РТБ</t>
  </si>
  <si>
    <t>03 грудня, м. Івано-Франківськ, муніципальний центр дозвілля, вул. Набережна В.Стефаника, 42</t>
  </si>
  <si>
    <r>
      <t xml:space="preserve">Захід проведено.
</t>
    </r>
    <r>
      <rPr>
        <sz val="11"/>
        <rFont val="Times New Roman"/>
        <family val="1"/>
        <charset val="204"/>
      </rPr>
      <t>Надано інформацію про проведення. Участь взяли: Директор обл відділення ФСЗІ Жураківський, заступ директора департаменту  соцполітики ОДА Сеник Г., заступ директора департ соцпол при МВК Н.М. Кузюк</t>
    </r>
  </si>
  <si>
    <t>18 грудня, м. Чернівці</t>
  </si>
  <si>
    <r>
      <t xml:space="preserve">Захід проведено.
</t>
    </r>
    <r>
      <rPr>
        <sz val="11"/>
        <rFont val="Times New Roman"/>
        <family val="1"/>
        <charset val="204"/>
      </rPr>
      <t>Надано інформацію про проведення. Участь взяли: Районні осередки інвалідів Чернівецької ВОІ СОІУ, представники ОДА, департаменту соц зах населення, обл відділення ФСЗІ</t>
    </r>
  </si>
  <si>
    <t>25 грудня, 
м. Старобільськ, вул. Миру, 2, "Клуб ветеранів"</t>
  </si>
  <si>
    <r>
      <t xml:space="preserve">Захід проведено. 
</t>
    </r>
    <r>
      <rPr>
        <sz val="11"/>
        <rFont val="Times New Roman"/>
        <family val="1"/>
        <charset val="204"/>
      </rPr>
      <t>Надано інформацію про проведення. Участь взяли: обласні та районні ГО, представник Луганського  обл відділення ФСЗІ, ін.</t>
    </r>
  </si>
  <si>
    <t>"Берег Надії", "Вісті Луганщини"</t>
  </si>
  <si>
    <t>15 грудня, 
м. Дунаївці</t>
  </si>
  <si>
    <t>06-07 грудня, 
с. Петропавлівська Борщагівка ,вул. Велика Кільцева, 4Б, готель "Тиса"</t>
  </si>
  <si>
    <t>Круглий стіл на тему "Забезпечення прав людей з інвалідністю в Україні: декларації та реальність"</t>
  </si>
  <si>
    <t>05-06 грудня, 
с. Петропавлівська Борщагівка ,вул. Велика Кільцева, 4Б, готель "Тиса"</t>
  </si>
  <si>
    <t>03-04 грудня,
Київська область</t>
  </si>
  <si>
    <r>
      <t xml:space="preserve">Захід проведено.
</t>
    </r>
    <r>
      <rPr>
        <sz val="11"/>
        <rFont val="Times New Roman"/>
        <family val="1"/>
        <charset val="204"/>
      </rPr>
      <t>Надано інформацію про проведення. Участь взяли: Бюро демократичних інститутів і пра людини ОБСЄ, ООН жінки в Україні, УТОГ, УТОС, Київське обл відділення ФСЗІ, ГО людей з інвалідністю - члени НАІУ, представники НАІУ в областях України.</t>
    </r>
  </si>
  <si>
    <t xml:space="preserve">26 жовтня, 
м. Київ </t>
  </si>
  <si>
    <t>03 грудня, 
м.Київ</t>
  </si>
  <si>
    <r>
      <t xml:space="preserve">Захід проведено. 
</t>
    </r>
    <r>
      <rPr>
        <sz val="11"/>
        <rFont val="Times New Roman"/>
        <family val="1"/>
        <charset val="204"/>
      </rPr>
      <t>Надано інформацію про проведення. Участь взяли: УТОГ, УТОС,  представники ЗМІ та громадських організацій людей з інвалідністю</t>
    </r>
  </si>
  <si>
    <t>Інформаційний семінар для представників громадських організацій людей з інваліністю "Реалізація Конвенції ООН про права людей з інвалідністю, як шлях до подолання багатоскладових проблем для жінок, дітей та молоді з ОФМ в ситуації ризику"</t>
  </si>
  <si>
    <t>Тренінг зі стратегічного планування Всеукраїнського форуму "Батьки за раннє втручання в Україні"</t>
  </si>
  <si>
    <t>12 грудня,
 м. Київ</t>
  </si>
  <si>
    <t xml:space="preserve">Консультативна зустріч з Яном Юппом, співробітником технічної служби МЗС Великої Британії
</t>
  </si>
  <si>
    <t>Посольство Великої Британії в Україні,
Британська Рада, Національна Асамблея людей з інвалідністю України (НАІУ)</t>
  </si>
  <si>
    <t>13-14 грудня,
 м. Київ</t>
  </si>
  <si>
    <t>Тренінг «Соціальний супровід людей з інвалідністю на робочому місці»</t>
  </si>
  <si>
    <t>МОП,
ВООЗ Європейське регіональне бюро, 
ПРООН, Національна Асамблея людей з інвалідністю України (НАІУ)</t>
  </si>
  <si>
    <t>Робоча нарада координатора проекту ТЕАМ з регіональними кейс-менеджерами щодо підбиття попередніх підсумків реалізації проекту у 2018 році та перспективи на 2019 рік</t>
  </si>
  <si>
    <t>14 грудня,
 м. Київ</t>
  </si>
  <si>
    <t>14  грудня,
 м. Київ</t>
  </si>
  <si>
    <t xml:space="preserve">USAID, 
UCPW «TEAM prodgect Ukraine», Національна Асамблея людей з інвалідністю України (НАІУ) </t>
  </si>
  <si>
    <t>17-21 жовтня, 
м. Нововолинськ, Нововолинська міська рада</t>
  </si>
  <si>
    <t>Газета Волинь, м. Луцьк Волинська область, газета Наше місто м. Нововолинськ, Волинська область, телеканал СТН, м. Нововолинськ</t>
  </si>
  <si>
    <r>
      <t xml:space="preserve">Захід проведено.
</t>
    </r>
    <r>
      <rPr>
        <sz val="11"/>
        <rFont val="Times New Roman"/>
        <family val="1"/>
        <charset val="204"/>
      </rPr>
      <t>Надано інформацію про проведення. Участь взяли: представники: Пенсійного фонду України Бричак Любов Олександрівна – заступник директора департаменту пенсійного забезпечення, ГС ВГО «НАІУ» Фадєєв Олександр Григорович – представник Секретаріату НАІУ, Фонд соціального страхування: Ніконенко Василь Васильович – начальник управління виконавчої дирекції Фонду, Слепенков Сергій Васильович – заступник начальника управління медико-соціальних послуг, Київське міське відділення Фонду соціального захисту інвалідів Маргієва Вероніка Едуардівна – завідувач планово-економічного сектору, Зацерковний Максим Миколайович – директор Департаменту МСП, Плаксій Марія Василівна – заступник директора Департаменту МСП, Рева Вікторія Григорівна – провідний фахівець із соціальної роботи відділу організаційної роботи Фонду соціального захисту інвалідів.</t>
    </r>
  </si>
  <si>
    <t>3 дні, листопалд,  м. Сєвєродонецьк</t>
  </si>
  <si>
    <t>3 дні, грудень, 
м. Вінниця</t>
  </si>
  <si>
    <t>25-29 листопада, 
м. Сєвєродонецьк, Луганська область</t>
  </si>
  <si>
    <r>
      <t xml:space="preserve">Захід проведено. 
</t>
    </r>
    <r>
      <rPr>
        <sz val="11"/>
        <rFont val="Times New Roman"/>
        <family val="1"/>
        <charset val="204"/>
      </rPr>
      <t>Надано інформацію про проведення. Участь взяли: Управління молоді і спорту Луганської ОДА, КУ "Луганський обласний центр соціокультурної адаптації молоді з інвалідністю", ООН жінки, МЮФ "Український жіночий фонд", Агенство ООН у справах біженців, Редакція журналу "Бізнес Women", кафедра управління навчальними закладами та педагогіки вищої школи ДВНЗ УМО Національної академії педагогічних наук України</t>
    </r>
  </si>
  <si>
    <t>Сайт ВГО,  Бізнес Women</t>
  </si>
  <si>
    <t>Сайт ВГО, UNN Українські національні новини Інформаційне агенство</t>
  </si>
  <si>
    <t>12-13 грудня, 
м.Київ, вул. Верхній Вал, 30-А</t>
  </si>
  <si>
    <r>
      <t xml:space="preserve">Захід проведено.
</t>
    </r>
    <r>
      <rPr>
        <sz val="11"/>
        <rFont val="Times New Roman"/>
        <family val="1"/>
        <charset val="204"/>
      </rPr>
      <t>Надано інформацію про проведення. Участь взяли: Київське міськ відділення ФСЗІ Свіженко Л.А.,  обласні організації ВГО, кафедра ортопедагогіки та реабілітології Інстит корекційної пед та псих НПУ ім. М.Драгоманова, ГО "Матерів дітей-інвалідів та інваліднів Олександрії "Серце матері", інші учасники</t>
    </r>
  </si>
  <si>
    <t>28-29 листопада, м.Київ, вул. Верхній Вал, 30-А</t>
  </si>
  <si>
    <r>
      <t xml:space="preserve">Захід проведено.
</t>
    </r>
    <r>
      <rPr>
        <sz val="11"/>
        <rFont val="Times New Roman"/>
        <family val="1"/>
        <charset val="204"/>
      </rPr>
      <t>Надано інформацію про проведення. Участь взяли: Київське міськ відділення ФСЗІ Свіженко Л.А.,  обласні організації ВГО, кафедра ортопедагогіки та реабілітології Інстит корекційної пед та псих НПУ ім. М.Драгоманова, ГО "Матерів дітей-інвалідів та інваліднів Олександрії "Серце матері", Міжнародний БФ "Місія в Україну",  інші учасники</t>
    </r>
  </si>
  <si>
    <t>20-22 грудня, 
м.Вінниця</t>
  </si>
  <si>
    <r>
      <t xml:space="preserve">Захід проведено. 
</t>
    </r>
    <r>
      <rPr>
        <sz val="11"/>
        <rFont val="Times New Roman"/>
        <family val="1"/>
        <charset val="204"/>
      </rPr>
      <t>Надано інформацію про проведення. Участь взяли: Вінницьке віддялення ФСЗІ, HelthProm та менеджер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представники батьківських ГО з різних областей України</t>
    </r>
  </si>
  <si>
    <t>Сайт ВГО, Фейсбук, Портал "Раннє втручання"</t>
  </si>
  <si>
    <t>03-05 жовтня, Київська обл. Обухівський район</t>
  </si>
  <si>
    <t>Тренінг «Створення та просування інноваційних альтернативних послуг для дітей в громаді»</t>
  </si>
  <si>
    <t>HealthProm, Національна Асамблея людей з інвалідністю України</t>
  </si>
  <si>
    <t>10-12 жовтня, м. Харків</t>
  </si>
  <si>
    <t>ECI Conference 2018
«Раннє втручання: назустріч новій парадигмі через партнерство професіоналів, сімей та суспільства»</t>
  </si>
  <si>
    <t>Національна Асамблея людей з інвалідністю України, Міністерства соціальної політики України, 
проект Європейського Союзу «Твіннінг» («Підтримка органів влади України в розробці законодавчих та адміністративних засад для запровадження системи раннього втручання та реабілітації дітей з інвалідністю і дітей, які мають ризик отримати інвалідність»),
Фундація відкритого суспільства (OSF), Дитячий фонд ЮНІСЕФ (Україна)</t>
  </si>
  <si>
    <t>11 жовтня,                                         м. Харків</t>
  </si>
  <si>
    <t>Конференція «Батьківський форум: хто ми і навіщо об’єднались? Уроки і перспективи»</t>
  </si>
  <si>
    <t>Національна Асамблея людей з інвалідністю України, HealthProm (Лондон),
Благодійний фонд «Інститут раннього втручання» (Харків)</t>
  </si>
  <si>
    <t>12 жовтня, м. Дрогобич</t>
  </si>
  <si>
    <t>Тренінг для роботодавців з питань працевлаштування та зайнятості людей з інвалідністю «Сучасні тенденції у сфері працевлаштування та зайнятості осіб з інвалідністю»
(В рамках спільного проекту «TEAM Project Ukraine» «Тренінги, розширення економічних можливостей, допоміжні технології та послуги медичної/фізичної реабілітації»)</t>
  </si>
  <si>
    <t>UCP Wheels for Humanity (Міжнародна благодійна організація «Колеса для людства»), 
USAID, Національна Асамблея людей з інвалідністю України</t>
  </si>
  <si>
    <t>17-19 жовтня, м. Дніпро</t>
  </si>
  <si>
    <t>Бізнес-тренінг із соціального підприємництва «Започаткування власної справи: теоретичні основи та практичні аспекти»
В рамках міжнародного проекту  «Тренінги, розширення економічних можливостей, допоміжні технології та послуги медичної/фізичної реабілітації»</t>
  </si>
  <si>
    <t>UCP Wheels for Humanity (США), 
Українська асоціація фізичних терапевтів, Національна Асамблея людей з інвалідністю України (НАІУ)</t>
  </si>
  <si>
    <t>Круглий стіл «Доступність та універсальний дизайн» 
(В рамках шведсько-українського проекту «РівноДоступність. Жити гідно всупереч долі»)</t>
  </si>
  <si>
    <t>18 жовтня, м. Запоріжжя</t>
  </si>
  <si>
    <t>Запорізький національний університет,
Посольство Швеції в Україні,
Шведський інститут (SI), Національна Асамблея людей з інвалідністю України (НАІУ)</t>
  </si>
  <si>
    <t>Майстер-клас з жестової мови 
(В рамках шведсько-українського проекту «РівноДоступність. Жити гідно всупереч долі»)</t>
  </si>
  <si>
    <t>19 вересня-19 жовтня, м. Запоріжжя</t>
  </si>
  <si>
    <t>Шведсько-українська фотовиставка «РівноДоступність. Жити гідно всупереч долі» 
(В рамках реалізації шведсько-українського проекту «РівноДоступність. Жити гідно всупереч долі»)</t>
  </si>
  <si>
    <t>01-15 листопада, Львівська обл., Турківський р-н, с. Яворів</t>
  </si>
  <si>
    <t xml:space="preserve">USAID, 
UCPW «TEAM prodgect Ukraine», Національна Асамблея людей з інвалідністю України </t>
  </si>
  <si>
    <t>07-09 листопада, м. Краматорськ</t>
  </si>
  <si>
    <t>Бізнес-тренінг із розвитку та просування малого бізнесу «Алгоритми успіху» 
(В рамках проекту «Тренінги, розширення економічних можливостей, допоміжні технології та послуги медичної/фізичної реабілітації» (USAID)</t>
  </si>
  <si>
    <t>USAID, Національна Асамблея людей з інвалідністю України (НАІУ)</t>
  </si>
  <si>
    <t>08-28 листопада, м. Вінниця</t>
  </si>
  <si>
    <t>Посольство Швеції в Україні,
Шведський інститут (SI),
Департамент соціальної та молодіжної політики Вінницької ОДА, 
Вінницька громадська організація «Асоціація захисту прав та допомоги людям з інвалідністю «Відкриті серця», Національна Асамблея людей з інвалідністю України (НАІУ)</t>
  </si>
  <si>
    <t>20-21 листопада, м. Київ</t>
  </si>
  <si>
    <t>Міжнародна робоча зустріч представників організацій-учасників Платформи політичного діалогу щодо запровадження послуг раннього втручання (РВ) в Україні</t>
  </si>
  <si>
    <t>Міжнародна фундація SOFT Tulip (Королівство Нідерланди),
БФ «Інститут раннього втручання»,
Закарпатський обласний центр комплексної реабілітації для осіб з інвалідністю,
Львівський міський центр реабілітації «Джерело», Національна Асамблея людей з інвалідністю України (НАІУ)</t>
  </si>
  <si>
    <t>Конференція «Інклюзивна освіта: український та міжнародний досвід»
(В рамках ХVIII Міжнародної науково-практичної конференції «Актуальні проблеми навчання та виховання людей в інтегрованому освітньому середовищі у світлі реалізації Конвенції про права осіб з інвалідністю»)</t>
  </si>
  <si>
    <t>21 листопада, м. Київ</t>
  </si>
  <si>
    <t>Відкритий міжнародний університет розвитку людини «Україна», Національна Асамблея людей з інвалідністю України (НАІУ)</t>
  </si>
  <si>
    <t>28 листопада, м. Вінниця</t>
  </si>
  <si>
    <t>13 грудня, 
м.Мукачево, вул. Матросова, 15. кафе "Кофе-плаза"</t>
  </si>
  <si>
    <r>
      <t xml:space="preserve">Захід проведено. 
</t>
    </r>
    <r>
      <rPr>
        <sz val="11"/>
        <rFont val="Times New Roman"/>
        <family val="1"/>
        <charset val="204"/>
      </rPr>
      <t>Надано інформацію про проведення. Участь взяли: БФ допомоги інвалідам "Нове життя", ГО Мукачівське міське товариство "Інваліди дитинства"</t>
    </r>
  </si>
  <si>
    <t>2.14.</t>
  </si>
  <si>
    <t>Круглий стіл: «Опіка чи піклування? Правильний вибір в умовах законодавчих змін» м.Київ</t>
  </si>
  <si>
    <t>03 грудня, м. Київ, пр-кт Лобановського ,51 ресторан "Карнавал"</t>
  </si>
  <si>
    <r>
      <t xml:space="preserve">Захід проведено. 
</t>
    </r>
    <r>
      <rPr>
        <sz val="11"/>
        <rFont val="Times New Roman"/>
        <family val="1"/>
        <charset val="204"/>
      </rPr>
      <t>Надано інформацію про проведення. Участь взяли: ГО "Школа сходинки" м. Київ</t>
    </r>
  </si>
  <si>
    <t>06 грудня, м.Київ, пр. Свободи, 26</t>
  </si>
  <si>
    <r>
      <t xml:space="preserve">Захід проведено.
</t>
    </r>
    <r>
      <rPr>
        <sz val="11"/>
        <rFont val="Times New Roman"/>
        <family val="1"/>
        <charset val="204"/>
      </rPr>
      <t>Надано інформацію про проведення. Участь взяли: Центр трудової реабілітації для розумово відсталих інвалідів м. Києва, Благодійне товариство допомоги особам з інвалідністю внаслідок інтелектуальних порушень "Джерела", протестанська християнська церква, Управління ЖКГ Подільського р-ну</t>
    </r>
  </si>
  <si>
    <t>04 грудня, Чернігівський квартал, 13, м.Славутич</t>
  </si>
  <si>
    <t>06 грудня, м. Жовті Води, вул. Козацької Слави, 25</t>
  </si>
  <si>
    <t>10 грудня, 
м.Київ, вул. Сиваська, 16-а</t>
  </si>
  <si>
    <t>05 грудня, м. Одеса, вул. Єлісаветінська, 15</t>
  </si>
  <si>
    <r>
      <t xml:space="preserve">Захід проведено.
</t>
    </r>
    <r>
      <rPr>
        <sz val="11"/>
        <rFont val="Times New Roman"/>
        <family val="1"/>
        <charset val="204"/>
      </rPr>
      <t>Надано інформацію про проведення. Участь взяли: Одеська міська благодійна організація допомоги дітям з синдромом Дауна "Сонячні діти"</t>
    </r>
  </si>
  <si>
    <t>06 грудня, м. Славутич ,вул. Чернігівський квартал, 13</t>
  </si>
  <si>
    <r>
      <t xml:space="preserve">Захід проведено.
</t>
    </r>
    <r>
      <rPr>
        <sz val="11"/>
        <rFont val="Times New Roman"/>
        <family val="1"/>
        <charset val="204"/>
      </rPr>
      <t>Надано інформацію про проведення. Участь взяли: ГО "Надія Славутича"</t>
    </r>
  </si>
  <si>
    <t>05 грудня, м. Жовті Води, вул. Козацької Слави, 25</t>
  </si>
  <si>
    <r>
      <t xml:space="preserve">Захід проведено.
</t>
    </r>
    <r>
      <rPr>
        <sz val="11"/>
        <rFont val="Times New Roman"/>
        <family val="1"/>
        <charset val="204"/>
      </rPr>
      <t>Надано інформацію про проведення. Участь взяли:  КЗ спеціальна школа Жовтоводської міської ради</t>
    </r>
  </si>
  <si>
    <t>01 грудня, 
м. Львів, вул. Пулюя, 7а</t>
  </si>
  <si>
    <r>
      <t xml:space="preserve">Захід проведено.
</t>
    </r>
    <r>
      <rPr>
        <sz val="11"/>
        <rFont val="Times New Roman"/>
        <family val="1"/>
        <charset val="204"/>
      </rPr>
      <t>Надано інформацію про проведення. Участь взяли:  Львівське обласне добровільне товариство захисту неповносправних дітей інвалідів та інвалідів дитинства "Довіра"</t>
    </r>
  </si>
  <si>
    <t>04 грудня, м. Червоноград, вул. Степана Бандери, 47а</t>
  </si>
  <si>
    <r>
      <t xml:space="preserve">Захід проведено.
</t>
    </r>
    <r>
      <rPr>
        <sz val="11"/>
        <rFont val="Times New Roman"/>
        <family val="1"/>
        <charset val="204"/>
      </rPr>
      <t xml:space="preserve">Надано інформацію про проведення. Участь взяли: Червоноградська міська ГО неповносправної молоді "Ніка"  </t>
    </r>
  </si>
  <si>
    <t>14 грудня, 
м.Київ, вул. Шота Руставелі ,39-41, оф. 814</t>
  </si>
  <si>
    <t>12 грудня, м. Лозова, вул. Мікрорайон, 4, буд 23</t>
  </si>
  <si>
    <r>
      <t xml:space="preserve">Захід проведено.
</t>
    </r>
    <r>
      <rPr>
        <sz val="11"/>
        <rFont val="Times New Roman"/>
        <family val="1"/>
        <charset val="204"/>
      </rPr>
      <t>Надано інформацію про проведення. Участь взяли: ГО  "Лозівський центр інвалідів, дітей-інвалідів та їх батьків "Жемчужинки"</t>
    </r>
  </si>
  <si>
    <t>06 грудня, м. Луцьк, вул. Шопена, 18</t>
  </si>
  <si>
    <r>
      <t xml:space="preserve">Захід проведено.
</t>
    </r>
    <r>
      <rPr>
        <sz val="11"/>
        <rFont val="Times New Roman"/>
        <family val="1"/>
        <charset val="204"/>
      </rPr>
      <t>Надано інформацію про проведення. Участь взяли:  Волинська обласна ГО батьків дітей з синдромом Дауна та іншими порушеннями розвитку "Даун-синдром"</t>
    </r>
  </si>
  <si>
    <t>06 грудня, м. Львів, вул. Гайворонського, 27</t>
  </si>
  <si>
    <r>
      <t xml:space="preserve">Захід проведено.
</t>
    </r>
    <r>
      <rPr>
        <sz val="11"/>
        <rFont val="Times New Roman"/>
        <family val="1"/>
        <charset val="204"/>
      </rPr>
      <t>Надано інформацію про проведення. Участь взяли:  ГО "Львівський центр соціального захисту та реабілітації інвалідів "Созарін"</t>
    </r>
  </si>
  <si>
    <t>3.41.</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</si>
  <si>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Київської області</t>
  </si>
  <si>
    <t>12 грудня, м.Київ, бульвар Вацлава Гавела, 15а</t>
  </si>
  <si>
    <r>
      <t xml:space="preserve">Захід проведено.
</t>
    </r>
    <r>
      <rPr>
        <sz val="11"/>
        <rFont val="Times New Roman"/>
        <family val="1"/>
        <charset val="204"/>
      </rPr>
      <t>Надано інформацію про проведення. Участь взяли: ГОІ "Родина"</t>
    </r>
  </si>
  <si>
    <r>
      <t xml:space="preserve">Захід проведено.
</t>
    </r>
    <r>
      <rPr>
        <sz val="11"/>
        <rFont val="Times New Roman"/>
        <family val="1"/>
        <charset val="204"/>
      </rPr>
      <t>Надано інформацію про проведення. Участь взяли: ГО "Школа-сходинки" м. Київ</t>
    </r>
  </si>
  <si>
    <t>19 жовтня-21 грудня, м. Київ, вул. Заболотного, 146</t>
  </si>
  <si>
    <r>
      <t xml:space="preserve">Захід проведено.
</t>
    </r>
    <r>
      <rPr>
        <sz val="11"/>
        <rFont val="Times New Roman"/>
        <family val="1"/>
        <charset val="204"/>
      </rPr>
      <t>Надано інформацію про проведення. Участь взяли: ГО "Захист прав осіб з інвалідністю внаслідок інтелектуальних порушень "Назустріч долі"</t>
    </r>
  </si>
  <si>
    <t>20 жовтня-21 грудня, м.Тернопіль, вул. Руська, 19/85</t>
  </si>
  <si>
    <r>
      <t xml:space="preserve">Захід проведено.
</t>
    </r>
    <r>
      <rPr>
        <sz val="11"/>
        <rFont val="Times New Roman"/>
        <family val="1"/>
        <charset val="204"/>
      </rPr>
      <t>Надано інформацію про проведення. Участь взяли:Тернопільська обласна ГО "Центр сприяння дітям з синдромом Дауна "БебіКо"</t>
    </r>
  </si>
  <si>
    <t>03 вересня - 6 листопада, м. Чернігів, проспект Миру, 40</t>
  </si>
  <si>
    <r>
      <t xml:space="preserve">Захід проведено. 
</t>
    </r>
    <r>
      <rPr>
        <sz val="11"/>
        <rFont val="Times New Roman"/>
        <family val="1"/>
        <charset val="204"/>
      </rPr>
      <t>Надано інформацію про проведення. Участь взяли: ГО молодих інвалідів та їхніх батьків "Надія Отинії"</t>
    </r>
  </si>
  <si>
    <t xml:space="preserve">03 вересня - 6 листопада, м. Кременець, вул. Дубенська, 21 </t>
  </si>
  <si>
    <r>
      <t xml:space="preserve">Захід проведено. 
</t>
    </r>
    <r>
      <rPr>
        <sz val="11"/>
        <rFont val="Times New Roman"/>
        <family val="1"/>
        <charset val="204"/>
      </rPr>
      <t>Надано інформацію про проведення. Участь взяли: ГО "Товариство батьків дітей-інвалідів та їх друзів "Зоря надії"</t>
    </r>
  </si>
  <si>
    <t>03 вересня - 6 листопада, м. Київ, вул. Заболотного, 146</t>
  </si>
  <si>
    <t>20 жовтня-21 грудня, м.Жовті Води, вул. Козацької Слави, 25</t>
  </si>
  <si>
    <t>03 вересня - 6 листопада, м.Жовті Води, вул. Козацької Слави, 25</t>
  </si>
  <si>
    <t>19 жовтня-21 грудня, м. Тернопіль, вул. Сахарова, 4</t>
  </si>
  <si>
    <r>
      <t xml:space="preserve">Захід проведено. 
</t>
    </r>
    <r>
      <rPr>
        <sz val="11"/>
        <rFont val="Times New Roman"/>
        <family val="1"/>
        <charset val="204"/>
      </rPr>
      <t>Надано інформацію про проведення. Участь взяли: Громадська організація  дітей-інвалідів "Дитина"</t>
    </r>
  </si>
  <si>
    <t>3 вересня - 6 листопада,   м. Тернопіль, вул. Сахарова, 4</t>
  </si>
  <si>
    <t>11-12 грудня, 
м.Київ, вул. Велика Кільцева, 4-Б, готель "Тиса"</t>
  </si>
  <si>
    <r>
      <t xml:space="preserve">Захід проведено. 
</t>
    </r>
    <r>
      <rPr>
        <sz val="11"/>
        <rFont val="Times New Roman"/>
        <family val="1"/>
        <charset val="204"/>
      </rPr>
      <t>Надано інформацію про проведення. Участь взяли: ФСЗІ, Мінсоцполітики, Мінохорони здоров'я, ПФУ, інші</t>
    </r>
  </si>
  <si>
    <t xml:space="preserve">Листи запрошення </t>
  </si>
  <si>
    <t>30-31 жовтня, 
м. Київ, санаторій Жовтень</t>
  </si>
  <si>
    <t>Газета "Ратнівщина"</t>
  </si>
  <si>
    <t>03 грудня,
смт. Ратно</t>
  </si>
  <si>
    <t>03 грудня,
м. В-Волинський</t>
  </si>
  <si>
    <t>Газета "Слово правди"</t>
  </si>
  <si>
    <t>15 грудня, 
м.Ковель</t>
  </si>
  <si>
    <t>Волинські новини</t>
  </si>
  <si>
    <t>1 день,
 вересень, м. Рівне</t>
  </si>
  <si>
    <r>
      <t xml:space="preserve">Захід проведено.
</t>
    </r>
    <r>
      <rPr>
        <sz val="11"/>
        <rFont val="Times New Roman"/>
        <family val="1"/>
        <charset val="204"/>
      </rPr>
      <t>Надано інформацію про проведення. Інформацію щодо учасників не надано.</t>
    </r>
  </si>
  <si>
    <r>
      <t xml:space="preserve">Захід проведено.
</t>
    </r>
    <r>
      <rPr>
        <sz val="11"/>
        <rFont val="Times New Roman"/>
        <family val="1"/>
        <charset val="204"/>
      </rPr>
      <t>Надано інформацію про проведення. Участь взяли: ГО, що входятьв склад ВСГО "Конфедерація ГОІ України", заступник директора Херсонського ОВ ФСЗІ - Л.І. Осипова, директор Херсонського  ОВ ФСЗІ - О.О. Ракша.</t>
    </r>
  </si>
  <si>
    <t>24-28 липня, готель "Профспілковий", пр-кт Відродження, 24, м. Луцьк</t>
  </si>
  <si>
    <t>25 серпня - 03 вересня, б/в Маяк, с. Залізний Порт, Голопристанський р-н, Херсонська область</t>
  </si>
  <si>
    <t>12-16 вересня, б/в Надія, вул. Курортна, 77, м. Приморськ, Запорізька область</t>
  </si>
  <si>
    <r>
      <t xml:space="preserve">Захід проведено.
</t>
    </r>
    <r>
      <rPr>
        <sz val="11"/>
        <rFont val="Times New Roman"/>
        <family val="1"/>
        <charset val="204"/>
      </rPr>
      <t>Надано інформацію про проведення. Участь взяли: ГО, що входять в склад ВСГО "Конфедерація ГОІ України", заступник директора Херсонського обл відділення ФСЗІ Осипова Л.І.</t>
    </r>
  </si>
  <si>
    <r>
      <rPr>
        <i/>
        <sz val="11"/>
        <rFont val="Times New Roman"/>
        <family val="1"/>
        <charset val="204"/>
      </rPr>
      <t>Захід проведено.</t>
    </r>
    <r>
      <rPr>
        <sz val="11"/>
        <rFont val="Times New Roman"/>
        <family val="1"/>
        <charset val="204"/>
      </rPr>
      <t xml:space="preserve">
Надано інформацію про проведення. Участь взяли: ГО, що входять в склад ВСГО "Конфедерація ГОІ України, завідувач планово-економічним сектором Запорізького ОВ ФСЗІ Іонова Т.В.</t>
    </r>
  </si>
  <si>
    <r>
      <t xml:space="preserve">Захід проведено.
</t>
    </r>
    <r>
      <rPr>
        <sz val="11"/>
        <rFont val="Times New Roman"/>
        <family val="1"/>
        <charset val="204"/>
      </rPr>
      <t>Надано інформацію про проведення. Участь взяли: ГО, що входять в склад ВСГО "Конфедерація ГОІ України", провідний консультант Донецького обл відділення ФСЗІ Вакарчук Катерина Анатоліївна</t>
    </r>
  </si>
  <si>
    <r>
      <t xml:space="preserve">Захід проведено.
</t>
    </r>
    <r>
      <rPr>
        <sz val="11"/>
        <rFont val="Times New Roman"/>
        <family val="1"/>
        <charset val="204"/>
      </rPr>
      <t>Надано інформацію про проведення. Участь взяли: Громадські організації, що входять в склад ВСГО "Конфедерація ГОІ України", керівник Волинського обласного відділення ФСЗІ Шевчук В.О., керівник департаменту соціального захисту населення  Волинської ОДА Гобод О.М.</t>
    </r>
  </si>
  <si>
    <r>
      <t xml:space="preserve">Захід проведено.
</t>
    </r>
    <r>
      <rPr>
        <sz val="11"/>
        <rFont val="Times New Roman"/>
        <family val="1"/>
        <charset val="204"/>
      </rPr>
      <t>Надано інформацію про проведення. Участь взяли: ГО, що входять у склад ВСГО "Конфедерація ГОІ України"</t>
    </r>
  </si>
  <si>
    <t>26-30 липня, м. Умань, Черкаської області,  вул. Київська, 12А, Костельна, 12, Комарова, 7Б, Петропавліська, 59, с.Дмитрушки Уманського району</t>
  </si>
  <si>
    <r>
      <t xml:space="preserve">Захід проведено.
</t>
    </r>
    <r>
      <rPr>
        <sz val="11"/>
        <rFont val="Times New Roman"/>
        <family val="1"/>
        <charset val="204"/>
      </rPr>
      <t>Надано інформацію про проведення. Участь взяли: Осипова Л.І. в.о. директора Херсонського обл відділення ФСЗІ, Кучерук Г.М. заслужений працівник соц. сфери України, депутат Черкаськ обл ради, Шевчук Н.І. заступник начальника відділу методології та орг роботи з обслуговування громадян ПФУ в Херсонській області, Філіппова Ю.Б. фахівець з профорієнтації Херсонського обл центру зайнятості, Козакова Г.В. нач управл соц зах населення та охорони здоров Голопристанської РДА, Поваляєва С.Г. в.о. голови Херсонської псих МСЕК, Марченко К.І. лікар-психіатр, ін.</t>
    </r>
  </si>
  <si>
    <r>
      <t xml:space="preserve">Захід проведено.
</t>
    </r>
    <r>
      <rPr>
        <sz val="11"/>
        <rFont val="Times New Roman"/>
        <family val="1"/>
        <charset val="204"/>
      </rPr>
      <t>Надано інформацію про проведення. Участь взяли: Чикало Р.О. директор Департ соцзах населення Черкаської ОДА, Кучер Г.М. заслужений працівник соц сфери України, депутат Чеокаської ОР, начальник  управління праці та соц зах населення Уманської міськ ради, Сук С.В. заступник директора Черкаського обл відділення ФСЗІ, Косенко І.С. директор Національного дендрологічного парку "Софіївка" НАН України, Малішевська Ю.Ю. заступник міського голови м. Умань, Кравченко О.О. декан факультету соц та псих освіти Уманського державного пед університету ім. П.Г. Тичини, ін.</t>
    </r>
  </si>
  <si>
    <r>
      <t xml:space="preserve">Захід проведено.
</t>
    </r>
    <r>
      <rPr>
        <sz val="11"/>
        <rFont val="Times New Roman"/>
        <family val="1"/>
        <charset val="204"/>
      </rPr>
      <t>Надано інформацію про проведення. Участь взяли: Осипова Л.І. в.о. директора Херсонського обл відділення ФСЗІ, Кучерук Г.М. заслужений працівник соц. сфери України, депутат Черкаської обл ради, Шевчук Н.І. заступник начальника відділу методології та орг роботи з обслуговування громадян ПФУ в Херсонській області, Філіппова Ю.Б. фахівець з профорієнтації Херсонського обл центру зайнятості, Козакова Г.В. начальник управління соц захисту населення та охорони здоров'я Голопристанської РДА, Поваляєва С.Г. в.о. голови Херсонської псих МСЕК, Марченко К.І. лікар-психіатр, ін.</t>
    </r>
  </si>
  <si>
    <r>
      <t xml:space="preserve">Захід проведено. 
</t>
    </r>
    <r>
      <rPr>
        <sz val="11"/>
        <rFont val="Times New Roman"/>
        <family val="1"/>
        <charset val="204"/>
      </rPr>
      <t>Надано інформацію про проведення. Участь взяли: Житомирське обл відділеня УНФДІЧ, Покраса С.П. заступник начальника відділу правового забезпечення, взаємодія з роботодавцями і громадськістю, організаційної та кадрової роботи Житомирського обл відділення ФСЗІ</t>
    </r>
  </si>
  <si>
    <r>
      <t xml:space="preserve">Захід проведено. 
</t>
    </r>
    <r>
      <rPr>
        <sz val="11"/>
        <rFont val="Times New Roman"/>
        <family val="1"/>
        <charset val="204"/>
      </rPr>
      <t>Надано інформацію про проведення. Участь взяли: Український національний фонд допомоги інвалідам Чорнобиля, Рівненське обласне відділення УНФДІЧ, перший заступник голови Рівненської ОДА Ундір В.О., заступник голови Рівненської обласної ради Бучинський О.А., заступник начальника головного управління ПФУ в Рівненській області Панащук Т.А., заступник директора Рівненського обл. відділення ФСЗІ Ільчук В.І., директор Департаменту соц. захисту населення РОДА -  Шамак О.О., Головний лікар комунального закладу "Рівненський обласний спеціалізований диспансер радіаційного захисту населення" Шевчук С.С., Канащук В.В., в.о. начальника відділу пільг департаменту соц. захисту населення РОДА, голова РОО ВГОІ "Союз Чорнобиль України" Хидя Г. А., представники районних громадських організацій.</t>
    </r>
  </si>
  <si>
    <r>
      <t xml:space="preserve">Захід проведено. 
</t>
    </r>
    <r>
      <rPr>
        <sz val="11"/>
        <rFont val="Times New Roman"/>
        <family val="1"/>
        <charset val="204"/>
      </rPr>
      <t>Надано інформацію про проведення. Участь взяли: Київське міське та обласне відділення УНФДІЧ, благодійний фонд "Захист Славутича"</t>
    </r>
  </si>
  <si>
    <r>
      <t xml:space="preserve">Захід проведено. 
</t>
    </r>
    <r>
      <rPr>
        <sz val="11"/>
        <rFont val="Times New Roman"/>
        <family val="1"/>
        <charset val="204"/>
      </rPr>
      <t>Надано інформацію про проведення. Участь взяли: Українська Асоціація "Чорнобиль", органів та військ МВС, фонд "Правозахист" МВС, фахівець 1 категорії Київського міського відділення ФСЗІ Леонтьєва О.С.</t>
    </r>
  </si>
  <si>
    <r>
      <t xml:space="preserve">Захід проведено. 
</t>
    </r>
    <r>
      <rPr>
        <sz val="11"/>
        <rFont val="Times New Roman"/>
        <family val="1"/>
        <charset val="204"/>
      </rPr>
      <t>Надано інформацію про проведення. Участь взяли: Дейнега О.П.  Директор Департаменту Мінсоцполітики, Матюх Т.В. керівник експертної групи з питань солідарної системи пенсійного страхування МСП України, Мастюгіна Г.І. заступ директора Дапертаменту пенсійного забезпечення ПФУ, Рева В.Г. провідний фахівець із соц роботи відділу організаційної роботи ФСЗІ, Галенок К.А. бухгалтер Київського міського відділення ФСЗІ,  Владимиров О.А. головний лікар ДП санаторій "Жовтень", інші</t>
    </r>
  </si>
  <si>
    <r>
      <t xml:space="preserve">Захід проведено. 
</t>
    </r>
    <r>
      <rPr>
        <sz val="11"/>
        <rFont val="Times New Roman"/>
        <family val="1"/>
        <charset val="204"/>
      </rPr>
      <t xml:space="preserve">Надано інформацію про проведення. Участь взяли: завідувач сектору радіаційної безпеки та мед. проблем наслідків аварії на ЧАЕС медичного департаменту МОЗУ-Мишковська А.А; Головний лікар Державного закладу "Український спеціалізований диспансер радіаційного захисту населення" МОЗУ -  Боженко В.Б; перший заступник гендиректора Державної установи "Національний науковий центр радіаційної  медицини НАМН України" - Сушко В.О; заступник директора департаменту соц. політики Вінницької МР -  Малачевська І.В; Директор Вінницького обл. департаменту охорони здоров'я - Марущак Н.Д;  заступник начальника відділу департаменту соц. політики Вінницької міськради - Шульга Л.М; начальник відділу управління праці і соц.захисту населення Вінницької ОДА Гудзенко О.В; представники обласного клінічного диспансеру радіаційного захисту населення - заступник головного лікаря Голодюк С.М, лікар Шевчук М.І, лікар Жиліба І. В., лікар Потапенко Г.Г., лікар Пастощук О.С., лікар Буткалюк Д.Д., лікар Вороновицької амбулатор.первинної мед.допомоги Янюк В.І; заступник головного лікаря Вінницької ЦРКЛ Шепшил О.О; головна медсестра Вінницької ЦРКЛ Головенко М.О; інспектор Стрижівської селищної ради Бездушна  Л.Г; фахівець Вінницького обласного відділу ФСЗІ Кучерук І.В.; представники відокремлених підрозділів  ВГОІ "Союз Чорнобиль України" </t>
    </r>
  </si>
  <si>
    <r>
      <t xml:space="preserve">Захід проведено. 
</t>
    </r>
    <r>
      <rPr>
        <sz val="11"/>
        <rFont val="Times New Roman"/>
        <family val="1"/>
        <charset val="204"/>
      </rPr>
      <t>Надано інформацію про проведення. Участь взяли: заступник директора Департаменту соц. захисту населення Львівської ОДА Андерс Р.Я., заступник начальника Управління соц. захисту населення м. Львів Неділя О.І., Головний лікар та заступник головного лікаря обласного спец центру радіаційного захисту населення Пошивак Т.П. та Федак І.Є., заступ начальника Львівського обласного відділення ФСЗІ Кобякова М.В., ін.</t>
    </r>
  </si>
  <si>
    <r>
      <t xml:space="preserve">Захід проведено. 
</t>
    </r>
    <r>
      <rPr>
        <sz val="11"/>
        <rFont val="Times New Roman"/>
        <family val="1"/>
        <charset val="204"/>
      </rPr>
      <t>Надано інформацію про проведення. Участь взяли: Апеляційний суд Вінницької області - заступник голови Панасюк О.С., Рада суддів України - член ради суддів України Моніч Б.С., Територіальне управління Державної суд.адміністрації у Вінницькій області - заступник начальника територіального управління Державної судової адміністрації у Вінницькій області Кислиця О.С. та завідувач сектору з питань управління представництва інтересів громадянина або держави в суді Вікул О.П., АО "Право та Закон", партнер-член АО "Право та закон" Уласевич А.С., Регіональний центр з надання безоплатної вторинної правової допомоги у Вінницькій області - директор Лукіянова М.Д., Рада адвокатів  Вінницької області - член Ради адвокатів Вінницької області  Білан В.В., ДП "Інформаційні судові системи" Державної суд. адміністрації України - директор  департаменту Мацера Б.С., Головне територіальне управління юстиції у Вінницькій області - начальник управління державної реєстрації нормативно - правових актів, правової освіти Драчинська В.О; ГО "Гармонія" -  Голова Панасаюк Р.В.</t>
    </r>
  </si>
  <si>
    <t>16-17 серпня,
м. Вінниця, вул. Київська, 50 А</t>
  </si>
  <si>
    <t xml:space="preserve"> 06-09 червня, 
ДП "Клінічний санаторій ім. Пирогова" ЗАТ "Укрпрофздоровниця, м. Одеса, вул. Лиманна"</t>
  </si>
  <si>
    <t xml:space="preserve"> 09-12 червня, ДП "Клінічний санаторій ім. Пирогова" ЗАТ "Укрпрофздоровниця, м. Одеса, вул. Лиманна"</t>
  </si>
  <si>
    <r>
      <t xml:space="preserve">Захід проведено. 
</t>
    </r>
    <r>
      <rPr>
        <sz val="11"/>
        <rFont val="Times New Roman"/>
        <family val="1"/>
        <charset val="204"/>
      </rPr>
      <t>Надано інформацію про проведення. Участь взяли: представник Вінницького міжрегіонального центру професійної реабілітації "Поділля" викладач Г.О. Сотнікова, ГО "Центр реабілітації інвалідів-спинальників "ВІДРОДЖЕННЯ-АРС", відокремлені підрозділи ВГО АІСУ, Полтавська обласна організація інвалідів "Ключ простору", Мукачівське міськрайонне товариство інвалідів вазо-моторної системи "Криниця", ін.</t>
    </r>
  </si>
  <si>
    <r>
      <t xml:space="preserve">Захід проведено. 
</t>
    </r>
    <r>
      <rPr>
        <sz val="11"/>
        <rFont val="Times New Roman"/>
        <family val="1"/>
        <charset val="204"/>
      </rPr>
      <t>Надано інформацію про проведення. Участь взяли</t>
    </r>
    <r>
      <rPr>
        <i/>
        <sz val="11"/>
        <rFont val="Times New Roman"/>
        <family val="1"/>
        <charset val="204"/>
      </rPr>
      <t xml:space="preserve">: </t>
    </r>
    <r>
      <rPr>
        <sz val="11"/>
        <rFont val="Times New Roman"/>
        <family val="1"/>
        <charset val="204"/>
      </rPr>
      <t>Львівська ОДА, Управління туризму та курортів Стукало Ю.П., Львівське обласне відділення ФСЗІ Кледун Л.Є, приватний підприємець УБД АТО Микола Стецьків, директор туристичної агенції Костянтин Лабарткава, керівники та представники обласних осередків ГОІ "ВАПІ", інших НДО, директора підприємств ГОІ</t>
    </r>
  </si>
  <si>
    <t>03-07 липня,
м. Львів, готель "Гелікон", вул. Кульпарківського, 230</t>
  </si>
  <si>
    <r>
      <t xml:space="preserve">Захід проведено. 
</t>
    </r>
    <r>
      <rPr>
        <sz val="11"/>
        <rFont val="Times New Roman"/>
        <family val="1"/>
        <charset val="204"/>
      </rPr>
      <t>Надано інформацію про проведення. Участь взяли: головний спеціаліст Департаменту у справах ветеранів, осіб з інвалідністю та постраждалих внаслідок Чорнобильської катастрофи МСП Шевчук Л.І.,  в.о. директора Київського обласного відділення ФСЗІ Воронов Є.Є., голова правління ВГО "АППІУ" Гурінов С.І., директор Білоцерківського ВП "Весна" УТОГ Тюхта Л.М., керівники та представники обласних осередків ГОІ "ВАПІ", ін</t>
    </r>
  </si>
  <si>
    <r>
      <t xml:space="preserve">Захід проведено. 
</t>
    </r>
    <r>
      <rPr>
        <sz val="11"/>
        <rFont val="Times New Roman"/>
        <family val="1"/>
        <charset val="204"/>
      </rPr>
      <t>Надано інформацію про проведення. Участь взяли: Ветерани та учасники бойових дій в зоні АТО, заступник директора Херсонського обласного відділення ФСЗІ Осипова Л.І., помічник народного депутата Шепелева С.В - керівник БО "Чисте небо", керівники та представники обласних осередків ГОІ ВАПІ, інших НДО, приватні підприємці з інвалідністю.</t>
    </r>
  </si>
  <si>
    <r>
      <t xml:space="preserve">Захід проведено. 
</t>
    </r>
    <r>
      <rPr>
        <sz val="11"/>
        <rFont val="Times New Roman"/>
        <family val="1"/>
        <charset val="204"/>
      </rPr>
      <t>Надано інформацію про проведення. Участь взяли: ветерани та учасники бойових дій в зоні АТО, заступник директора Херсонського обл відділення ФСЗІ Осипова Л.І., помічник нардепутата Шепелева С.В - керівник БО "Чисте небо", керівники та представники обласних осередків ГОІ ВАПІ</t>
    </r>
  </si>
  <si>
    <r>
      <t xml:space="preserve">Захід проведено. 
</t>
    </r>
    <r>
      <rPr>
        <sz val="11"/>
        <rFont val="Times New Roman"/>
        <family val="1"/>
        <charset val="204"/>
      </rPr>
      <t>Надано інформацію про проведення. Участь взяли: Регіональні організації-члени ВГО "Коаліція" затверджені за окремим списком а саме: Благодійне товариство допомоги особам з інвалідністю внаслідок інтелектуальних порушень "Джерела" (м. Київ).</t>
    </r>
  </si>
  <si>
    <t>02 липня - 06 вересня,  м. Костопіль, вул. Фабрична, 2, Рівненська область</t>
  </si>
  <si>
    <t>03 вересня - 6 листопада, смт. Отинія, Коломийський р-н, вул. Шевченка, 2</t>
  </si>
  <si>
    <t xml:space="preserve">Анонсування заходу відбувалося шляхом електронного і телефонного повідомлення </t>
  </si>
  <si>
    <r>
      <t xml:space="preserve">Захід проведено.
</t>
    </r>
    <r>
      <rPr>
        <sz val="11"/>
        <rFont val="Times New Roman"/>
        <family val="1"/>
        <charset val="204"/>
      </rPr>
      <t xml:space="preserve">Надано інформацію про проведення. Участь взяли: ВГО "АППІУ", ГО "КМАІ "Наша справа", ПОГ "Срібний млин", ГО КМА "Сім'я успіху", ПАТ "ПЛАСКЕ", ФОП Карпенко О.І., ФОП Кондратенко О.С., Рада асоціації "На крилах віри", Асоціація захисту прав та допомоги людям з інвалідністю "Відкриті серця", ТОВ  "ПАОСІТ", ГО "Надія Інвалідів", ЖОГОІП "Рубікон", УТОС, ТОВ КК "АЛЛЕГО", ХБО АІС "Віта Спорт", Забловський А.В. Голова Секретаріату Ради підприємців при КМУ, Журба А.О. фахівець Київського міського відділення ФСЗІ. </t>
    </r>
  </si>
  <si>
    <t>24 жовтня,
м. Київ, вул. Ярославська, 58, БЦ "Астарта"</t>
  </si>
  <si>
    <t>Сайт ГС ВГО Національна Асамблея людей з інвалідністю України, лист в Фонд соціального захисту інвалідів, лист представникам ГОІ та підприєствам ГОІ, сайт Ради підприємців при КМУ</t>
  </si>
  <si>
    <t>Сайт ГС ВГО НАІУ, лист в ФСЗІ, лист представникам ГОІ та підприєствам ГОІ, сайт Ради підприємців при КМУ</t>
  </si>
  <si>
    <r>
      <t xml:space="preserve">Захід проведено. 
</t>
    </r>
    <r>
      <rPr>
        <sz val="11"/>
        <rFont val="Times New Roman"/>
        <family val="1"/>
        <charset val="204"/>
      </rPr>
      <t>Надано інформацію про проведення. Участь взяли: Волинська обласна організація батьків дітей з синдромом Дауна та іншими порушеннями розвитку - ВОГО "Даун синдром" (м. Луцьк)</t>
    </r>
  </si>
  <si>
    <r>
      <t xml:space="preserve">Захід проведено. 
</t>
    </r>
    <r>
      <rPr>
        <sz val="11"/>
        <rFont val="Times New Roman"/>
        <family val="1"/>
        <charset val="204"/>
      </rPr>
      <t>Надано інформацію про проведення. Участь взяли: Громадська організація "Центр соціальної реабілітації інвалідів "Надія" (м.Тернопіль)</t>
    </r>
  </si>
  <si>
    <r>
      <t xml:space="preserve">Захід проведено. 
</t>
    </r>
    <r>
      <rPr>
        <sz val="11"/>
        <rFont val="Times New Roman"/>
        <family val="1"/>
        <charset val="204"/>
      </rPr>
      <t>Надано інформацію про проведення. Участь взяли: Громадська організація інвалідів "Родина" (м.Київ)</t>
    </r>
  </si>
  <si>
    <r>
      <t xml:space="preserve">Захід проведено. 
</t>
    </r>
    <r>
      <rPr>
        <sz val="11"/>
        <rFont val="Times New Roman"/>
        <family val="1"/>
        <charset val="204"/>
      </rPr>
      <t>Надано інформацію про проведення. Участь взяли: Громадська організація Товариство "Родина Кольпінга" (м. Львів)</t>
    </r>
  </si>
  <si>
    <r>
      <t xml:space="preserve">Захід проведено. 
</t>
    </r>
    <r>
      <rPr>
        <sz val="11"/>
        <rFont val="Times New Roman"/>
        <family val="1"/>
        <charset val="204"/>
      </rPr>
      <t>Надано інформацію про проведення. Участь взяли: Червоноградська міська громадська організація неповносправної молоді "Ніка" (м. Червоноград, Львівська обл.)</t>
    </r>
  </si>
  <si>
    <r>
      <t xml:space="preserve">Захід проведено. 
</t>
    </r>
    <r>
      <rPr>
        <sz val="11"/>
        <rFont val="Times New Roman"/>
        <family val="1"/>
        <charset val="204"/>
      </rPr>
      <t>Надано інформацію про проведення. Участь взяли: Чернігівський навч-реабілітаційний центр №2, Деснянське управління соц захисту населення м. Чернігова Єрохіна О.В, Територіальні центри соц обслуговування населення Деснянського р-ну м. Чергнігова та м.Чернігова, Чернігівської обл ГОІ "Логос", Чернігівської міської БО батьків і дітей інвалідів з дитинства "Логос"</t>
    </r>
  </si>
  <si>
    <r>
      <t xml:space="preserve">Захід проведено. 
</t>
    </r>
    <r>
      <rPr>
        <sz val="11"/>
        <rFont val="Times New Roman"/>
        <family val="1"/>
        <charset val="204"/>
      </rPr>
      <t>Надано інформацію про проведення. Участь взяли: Дмітрєвська А.І. заступ Сумського міського голови з питань діяльності виконавчих органів влади, Родінка О.М. заступник начальника управління соц-трудових відносин Департаменту соц захисту населення Сумської міськ ради, заступник голови опікунської ради, Пухова О.Б. завідувач диспансерного відділення №1 комунального закладу Сумської обласної ради "Обласний наркологічний диспансер", ГО "Товариство допомоги особам з інвал внаслідок інтелектуальних порушень "Феліцитас"</t>
    </r>
  </si>
  <si>
    <r>
      <t xml:space="preserve">Захід проведено. 
</t>
    </r>
    <r>
      <rPr>
        <sz val="11"/>
        <rFont val="Times New Roman"/>
        <family val="1"/>
        <charset val="204"/>
      </rPr>
      <t>Надано інформацію про проведення. Участь взяли: ГОІ "Хмельницький Фонд соц захисту та реабілітації інвалідів з дитинства", КЗ "Центр комплексної реабілітації "Родинний затишок", начальник та заступники управління праці та соц захисту населення м. Хмельницький - Воронецький С.І., Костенецька В.С. та Коновалов Ю.В., голова Хмельницької обл профспілки працівників соц сфери Цюзік О.Д., головний лікар Хмельницького обл психоневрологічного диспансеру Брухнова Л.С., директор Центру соц підтримки та адапртації Старцун Д.М., керівник Хмельницького міського центру соц служб для сім'ї, дітей та молоді - Любецька М.М., депутат обл ради, декан факультету початкової освіти і філології ХГПА - Ящук І.П., доцент кафедри педагогіки Біницька К.М., ін.</t>
    </r>
  </si>
  <si>
    <r>
      <t xml:space="preserve">Захід проведено. 
</t>
    </r>
    <r>
      <rPr>
        <sz val="11"/>
        <rFont val="Times New Roman"/>
        <family val="1"/>
        <charset val="204"/>
      </rPr>
      <t>Надано інформацію про проведення. Участь взяли: Тернопільська міськ рада Петрик Юрій Васильович, юрисконсульт управління соціальної політики, Тимочко П.В. заступник начальника управління соціальної політики, Тернопільський міський центр соц служб для сім'ї, дітей та молоді, Тернопільська міська ГО родин дітей-інвалідів "Дитина", громадська правова організація "Безоплатна правова допомога" м.Тернопіль</t>
    </r>
  </si>
  <si>
    <r>
      <t xml:space="preserve">Захід проведено.
</t>
    </r>
    <r>
      <rPr>
        <sz val="11"/>
        <rFont val="Times New Roman"/>
        <family val="1"/>
        <charset val="204"/>
      </rPr>
      <t>Надано інформацію про проведення. Участь взяли: ГО "Центр лікування педагогіки "Сонячне подвіря", Коломийський центр реабілітації дітей з інвалідністю</t>
    </r>
  </si>
  <si>
    <r>
      <t xml:space="preserve">Захід проведено.
</t>
    </r>
    <r>
      <rPr>
        <sz val="11"/>
        <rFont val="Times New Roman"/>
        <family val="1"/>
        <charset val="204"/>
      </rPr>
      <t>Надано інформацію про проведення. Участь взяли: ГО "Коломийське товариство підтримки осіб з інвалідністю внаслідок інтелектуальних порушень "КРОКуСвіт", Коломийський міський БФ підтримки дітей та молоді з інтелектуальною обмеженістю "Крокус", Коломийський центр реабілітації дітей з інвалідністю</t>
    </r>
  </si>
  <si>
    <r>
      <t xml:space="preserve">Захід проведено.
</t>
    </r>
    <r>
      <rPr>
        <sz val="11"/>
        <rFont val="Times New Roman"/>
        <family val="1"/>
        <charset val="204"/>
      </rPr>
      <t>Надано інформацію про проведення. Участь взяли: ГО "Херсонська міська ГО матерів дітей-інвал "Серце матері"</t>
    </r>
  </si>
  <si>
    <r>
      <t xml:space="preserve">Захід проведено.
</t>
    </r>
    <r>
      <rPr>
        <sz val="11"/>
        <rFont val="Times New Roman"/>
        <family val="1"/>
        <charset val="204"/>
      </rPr>
      <t>Надано інформацію про проведення. Участь взяли: Тернопільська міська ГО родин дітей-інвалідів "Дитина"</t>
    </r>
  </si>
  <si>
    <r>
      <t xml:space="preserve">Захід проведено.
</t>
    </r>
    <r>
      <rPr>
        <sz val="11"/>
        <rFont val="Times New Roman"/>
        <family val="1"/>
        <charset val="204"/>
      </rPr>
      <t>Надано інформацію про проведення. Участь взяли: Чернігівська обласна громадська організація інвалідів "Логос", Благодійний Фонд "Милосердя і доброта", Громадська організація "Сім'я", Чернігівська міська благодійна організація батьків і дітей інвалідів з дитинства "Логос"</t>
    </r>
  </si>
  <si>
    <r>
      <t xml:space="preserve">Захід проведено.
</t>
    </r>
    <r>
      <rPr>
        <sz val="11"/>
        <rFont val="Times New Roman"/>
        <family val="1"/>
        <charset val="204"/>
      </rPr>
      <t>Надано інформацію про проведення. Участь взяли: Комунальний заклад "Вараський міський центр соц реабіліт дітей-інвалідів" ім. З.А. Матвієнко, ГО Асоціація захисту прав інвалідів з дитинства "Надія"</t>
    </r>
  </si>
  <si>
    <r>
      <t xml:space="preserve">Захід проведено.
</t>
    </r>
    <r>
      <rPr>
        <sz val="11"/>
        <rFont val="Times New Roman"/>
        <family val="1"/>
        <charset val="204"/>
      </rPr>
      <t>Надано інформацію про проведення. Участь взяли: Бродівське доброільне товариство захисту дітей-інвал "Надія", Бродівська міськ рада Бакай М.П, відділ освіти Бродівської РДА Глухенька І.Є, Управління праці та соц захисту населення м. Бродів Гищик І. І, Бродівський районний центр соц реабіліт дітей-інвал, ГО "Наше місто", Служба у справах дітей Надорожняк О. П.</t>
    </r>
  </si>
  <si>
    <r>
      <t xml:space="preserve">Захід проведено.
</t>
    </r>
    <r>
      <rPr>
        <sz val="11"/>
        <rFont val="Times New Roman"/>
        <family val="1"/>
        <charset val="204"/>
      </rPr>
      <t>Надано інформацію про проведення. Участь взяли: Представники Комунального навч закладу "Житомирська спец загальноосвітня школа-інтернат №9", ГО "Житомирський обл БФ комплексної реабіліт дітей-інвалідів та молоді"</t>
    </r>
  </si>
  <si>
    <r>
      <t xml:space="preserve">Захід проведено.
</t>
    </r>
    <r>
      <rPr>
        <sz val="11"/>
        <rFont val="Times New Roman"/>
        <family val="1"/>
        <charset val="204"/>
      </rPr>
      <t>Надано інформацію про проведення. Участь взяли: Центр комплексної реабілітації для осіб з інвалідністю внаслідок інтелектуальних порушень "Родинний затишок, Хмельницький Фонд соціального захисту та реабілітації інвалідів з дитинства.</t>
    </r>
  </si>
  <si>
    <r>
      <t xml:space="preserve">Захід проведено.
</t>
    </r>
    <r>
      <rPr>
        <sz val="11"/>
        <rFont val="Times New Roman"/>
        <family val="1"/>
        <charset val="204"/>
      </rPr>
      <t>Надано інформацію про проведення. Участь взяли: представники Городнянського психоневрологічного інтернату, Чернігівська обл ГОІ "Логос", Лахненко І.М. заступник голови Городнянської міської ради</t>
    </r>
  </si>
  <si>
    <r>
      <t xml:space="preserve">Захід проведено.
</t>
    </r>
    <r>
      <rPr>
        <sz val="11"/>
        <rFont val="Times New Roman"/>
        <family val="1"/>
        <charset val="204"/>
      </rPr>
      <t>Надано інформацію про проведення. Участь взяли: представники Житомирської обласної психлікарні №1, ГО "Житомирський обласний благодійний фонд комплексної реабілітації дітей-інвалідів та молоді", ГО "Заложники Чорнобиля", ГО "Підтримка", ГО "Діти сонця"</t>
    </r>
  </si>
  <si>
    <r>
      <t xml:space="preserve">Захід проведено.
</t>
    </r>
    <r>
      <rPr>
        <sz val="11"/>
        <rFont val="Times New Roman"/>
        <family val="1"/>
        <charset val="204"/>
      </rPr>
      <t>Надано інформацію про проведення. Участь взяли: представники Державної реабіліт установи "Центр комплексної реабілітації для осіб з інвалідністю "Поділля", ГО "КРІСТ", Благодійна організація "Розвиток", Вінницька міська ГО соц розвиток та установлення окремих малозахищених категорій молоді "Паросток"</t>
    </r>
  </si>
  <si>
    <r>
      <t xml:space="preserve">Захід проведено.
</t>
    </r>
    <r>
      <rPr>
        <sz val="11"/>
        <rFont val="Times New Roman"/>
        <family val="1"/>
        <charset val="204"/>
      </rPr>
      <t>Надано інформацію про проведення. Участь взяли: представники Комунального закладу "Костопільська спеціальна ЗОШ-інтернат І-ІІ ступенів Рівненської обласної ради" ГО "Сонячний промінь"</t>
    </r>
  </si>
  <si>
    <r>
      <t xml:space="preserve">Захід проведено.
Надано інформацію про проведення. Участь взяли: </t>
    </r>
    <r>
      <rPr>
        <sz val="11"/>
        <rFont val="Times New Roman"/>
        <family val="1"/>
        <charset val="204"/>
      </rPr>
      <t>представник управління ПФУ в м. Вараш Рівненської області Гаврилюк Л.М., головний спеціаліст Управління праці та соц захисту населення Вараської міської ради Дейнека Т.З, директор Міського центру СССДМ м. Вараш Пашко С.Л, голов спеціаліст Вараського міського центру зайнятості Кузмічова Т.М, представник ВП Рівненської АЕС Ярошик Р.В, директор КЗ "Вараський міський центр соц реабілітації дітей-інвалідів" ім. Матвієнко, Федінчик Н.С, представники ГО "Асоціація захисту прав інвалідів з дитинства "Надія", м. Вараш.</t>
    </r>
  </si>
  <si>
    <r>
      <t xml:space="preserve">Захід проведено.
</t>
    </r>
    <r>
      <rPr>
        <sz val="11"/>
        <rFont val="Times New Roman"/>
        <family val="1"/>
        <charset val="204"/>
      </rPr>
      <t>Надано інформацію про проведення. Участь взяли: Косовська Л.В. заступ головного лікаря Тернопільської обласної комунальної Психоневрологічної лікарні, Тернопільський державний мед університет ім. Горбачевського, ГОІ "Дитина", ГО "Бебіко", ГО "Золотий ключик"</t>
    </r>
  </si>
  <si>
    <r>
      <t xml:space="preserve">Захід проведено.
</t>
    </r>
    <r>
      <rPr>
        <sz val="11"/>
        <rFont val="Times New Roman"/>
        <family val="1"/>
        <charset val="204"/>
      </rPr>
      <t>Надано інформацію про проведення. Участь взяли: Центральний районний центр реабілітації дітей-інвалідів, Департамент соц захисту Маріупольської міської ради Прилипіна Ю, ГО Міський клуб "Повір у себе", БФ "Карітас-Маруполь", БФ "Довіра", Дитячий будинок "Сонечко", БФ "Радість"</t>
    </r>
  </si>
  <si>
    <r>
      <t xml:space="preserve">Захід проведено.
</t>
    </r>
    <r>
      <rPr>
        <sz val="11"/>
        <rFont val="Times New Roman"/>
        <family val="1"/>
        <charset val="204"/>
      </rPr>
      <t>Надано інформацію про проведення. Участь взяли: Центр комплексної реабілітації дітей з інвалідністю та осіб з інваліністю "БлагоДар" м. Славутич, ГО "Надія Славутича", управління соц захисту населення м. Славутич Шаповал Н.О., Славутицький міськ центр соц служб, Київський обл осередок Федерації панкратіону України, Славутицький ВЛД ООРР ДУ "Київський ОЛЦ МОЗ України"</t>
    </r>
  </si>
  <si>
    <r>
      <t xml:space="preserve">Захід проведено.
</t>
    </r>
    <r>
      <rPr>
        <sz val="11"/>
        <rFont val="Times New Roman"/>
        <family val="1"/>
        <charset val="204"/>
      </rPr>
      <t>Надано інформацію про проведення. Участь взяли: Комунальний заклад ЗСО спеціальна школа Жовтоводської міськ ради Пасічник О.Я, ГО "Захист прав осіб з інвалідністю внаслідок інтелектуальних порушень "Назустріч долі", Центральна міська санітарна частина, ВЖ РЕО</t>
    </r>
  </si>
  <si>
    <r>
      <t xml:space="preserve">Захід проведено.
</t>
    </r>
    <r>
      <rPr>
        <sz val="11"/>
        <rFont val="Times New Roman"/>
        <family val="1"/>
        <charset val="204"/>
      </rPr>
      <t xml:space="preserve">Надано інформацію про проведення. Участь взяли: Маргієва В.Е. - Київське міське відділення ФСЗІ, Громадська організація "Поруч" (м.Київ), НДО члени ВГО "Коаліція". </t>
    </r>
  </si>
  <si>
    <r>
      <t xml:space="preserve">Захід проведено.
</t>
    </r>
    <r>
      <rPr>
        <sz val="11"/>
        <rFont val="Times New Roman"/>
        <family val="1"/>
        <charset val="204"/>
      </rPr>
      <t xml:space="preserve">Надано інформацію про проведення. Участь взяли: Леонтьєва О.С. фахівець Київського міськ відділення ФСЗІ, Прилипіна Ю.В. начальник відділу звязків з громадськістю Департаменту соц захисту Маріупольської міської ради, представники ЗМІ, НДО члени ВГО "Коаліція". </t>
    </r>
  </si>
  <si>
    <r>
      <t xml:space="preserve">Захід проведено.
</t>
    </r>
    <r>
      <rPr>
        <sz val="11"/>
        <rFont val="Times New Roman"/>
        <family val="1"/>
        <charset val="204"/>
      </rPr>
      <t>Надано інформацію про проведення. Участь взяли: ГО "КМАІ "Наша справа", ПОГ "Срібний млин", ГО "Джерело натхнення", Резцова О.А, Годлевський В.Л, Тома Л.М, Мартинов О.Е, Кондратенко О.С, Асоціація захисту прав та допомоги людям з інвалідністю "Відкриті серця", ВГООІ "Рух за рівні можливості", ГО "Надія інвалідів", ЖОГОІП "Рубікон", УТОС, ЧООГОЛОМ "День", Шитий О.С фахівець Київського міського відділення ФСЗІ, голова секретаріату Ради підприємців при КМУ Забловський А.В.</t>
    </r>
  </si>
  <si>
    <r>
      <t xml:space="preserve">Захід проведено.
</t>
    </r>
    <r>
      <rPr>
        <sz val="11"/>
        <rFont val="Times New Roman"/>
        <family val="1"/>
        <charset val="204"/>
      </rPr>
      <t>Надано інформацію про проведення. Участь взяли: Свіженко Л.А. представник Київського міського відділення ФСЗІ, Сазанова Л.Ю. лікар гастроентеролог, нутріолог, Вінниченко М.В. начальник регіонального центру з фізичної культури і спорту "Інваспорт", Бреус С.М. директор центру №4 безоплатної правової допомоги, Міхайленко А.М. екскурсовод, керівники представницт ГО ВАІ "Остомія"</t>
    </r>
  </si>
  <si>
    <r>
      <t xml:space="preserve">Захід проведено.
</t>
    </r>
    <r>
      <rPr>
        <sz val="11"/>
        <rFont val="Times New Roman"/>
        <family val="1"/>
        <charset val="204"/>
      </rPr>
      <t xml:space="preserve">Надано інформацію про проведення. Участь взяли: ГО ВГО "Всеукраїнський парламент працездатних інвалідів", Стрільчук А. А. - провідний фахівець із соц.роботи ФСЗІ, Леонтьєва О. С. - Фахівець Київського міського відділення ФСЗІ, Чайка Ю. А.- поет, бард, режисер, тренер заходу, Пантюк С. - поет, письменник, журналіст, громадський діяч і видавець, член Національної спілки  журналістів України, тренер заходу, Батурин С. - член Національної спілки письменників України та асоціації українських письменників (АУП), член Координаційної  ради  АУП, тренер заходу, Горовий Г. В. (м. Обухів), поет, член Спілки письменників України, голова ВП "Київська обласна організація ВГО ВППІ", співорганізатор та тренер заходу. </t>
    </r>
  </si>
  <si>
    <r>
      <t xml:space="preserve">Захід проведено.
</t>
    </r>
    <r>
      <rPr>
        <sz val="11"/>
        <rFont val="Times New Roman"/>
        <family val="1"/>
        <charset val="204"/>
      </rPr>
      <t>Надано інформацію про проведення. Участь взяли: ГО ВГО "Всеукраїнський парламент працездатних інвалідів", члени міських та обласних відокремлених підрозділів, Степанова  Г.С. - заступник директора Харківського ОВ ФСЗІ., Бутенко В.А., ГО "Право вибора", м. Харків., Носков В.А - головний менеджер Харківського обласного суспільного радіо.</t>
    </r>
  </si>
  <si>
    <r>
      <t xml:space="preserve">Захід проведено.
</t>
    </r>
    <r>
      <rPr>
        <sz val="11"/>
        <rFont val="Times New Roman"/>
        <family val="1"/>
        <charset val="204"/>
      </rPr>
      <t>Надано інформацію про проведення. Участь взяли: Київське міськ відділення ФСЗІ фахівець Шитий О.С., відокремлені підрозділи ВГО "НТІ "Інститут соціальної політики", Обласний ресурсний центр з підтримки інклюзивної освіти Миколаївського обласного інституту післядипломної педагогічної освіти, кафедра ортопедагогіки та реабілітології Інстит корекційної пед та псих НПУ ім. М.Драгоманова, інші учасники.</t>
    </r>
  </si>
  <si>
    <r>
      <t xml:space="preserve">Захід проведено.
</t>
    </r>
    <r>
      <rPr>
        <sz val="11"/>
        <rFont val="Times New Roman"/>
        <family val="1"/>
        <charset val="204"/>
      </rPr>
      <t>Надано інформацію про проведення. Участь взяли: Заступник голови Комітету фізичного виховання та спорту Міністерство освіти і науки України Артамонов В., президент Асоціації спортивних журналістів України Волобуєв М.М, головний редактор журналу "Дипломат" Блозовська І., заслужений журналіст України Михайленко Т.П., ін.</t>
    </r>
  </si>
  <si>
    <t>Захід проведено.
Надано інформацію про проведення. Участь взяли: Заступник голови Смілянської РДА Глізнєцов С.В., заступник директора Черкаського обл відділення ФСЗІ Сук С.В, начальник Черкаського обл відділення Комітету з фізичного виховання та спорту Саприкіна А.В., начальник відділу молоді та спорту Управління освіти, молоді та спорту Смілянської міськ ради Маслюк Н.С, завідувач сектору в справах сім'ї, молоді та спорту Смілянської РДА Горобець С.В., головний спеціаліст відділу молоді та спорту Управління освіти, молоді та спорту Смілянської міськ ради Живолуп О.В., директор фізкультурно-спортивного клубу "Локомотив" станції ім. Т.Шевченка Говденко О.В., головний тренер національної збірної команди СОУ Пінчук В.В., бронзовий призер паралімпійських ігор в Лондоні з академічного веслівання А. Стельмах, заступ голови правління ГО матерів дітей-інвал "Серце матері" Хорунжак Л.В., Срібний призер Всесвітніх ігор Спеціальної Олімпіади 2018 в Австрії Іванюшин М.</t>
  </si>
  <si>
    <r>
      <t xml:space="preserve">Захід проведено.
</t>
    </r>
    <r>
      <rPr>
        <sz val="11"/>
        <rFont val="Times New Roman"/>
        <family val="1"/>
        <charset val="204"/>
      </rPr>
      <t>Надано інформацію про проведення. Участь взяли: Сторонський А.М. перший заступ міського голови, Шевчук В.О. директор Волинського обласного відділення ФСЗІ, Стахів Г.М. заступник начальника управління виконавчої дирекції ФСС України у Волинській області, Старицький Р.М. заступник головного лікаря по експертизі тимчасової непрацездатності НЦМЛ, Савонік Н.В. профпатолог НЦМЛ, Якименко Л.С. начальник Нововолинського відділення управління виконавчої дирекції фонду ССУкраїни, Волчанюк Н.Б. начальник управління соц захисту населення Нововолинського міськвиконкому, Ромасюк О.М. представник ДП "Волиньвугілля" заступник генерального директора по ОП, Груй С.Й. начальник відділу з питань внутрішньої політики, взаємодії ЗМІ та звязками з громадськістю</t>
    </r>
  </si>
  <si>
    <t>26-29 листопада, 
м. Київ, Пуща Водиця, ТОВ "Лідер", вул. Юнкерова, 16</t>
  </si>
  <si>
    <r>
      <t xml:space="preserve">Захід проведено.
</t>
    </r>
    <r>
      <rPr>
        <sz val="11"/>
        <rFont val="Times New Roman"/>
        <family val="1"/>
        <charset val="204"/>
      </rPr>
      <t xml:space="preserve">Надано інформацію про проведення. Участь взяли: Галенок К.А. бухгалтер Київського міського відділення ФСЗІ </t>
    </r>
  </si>
  <si>
    <r>
      <t xml:space="preserve">Захід проведено.
</t>
    </r>
    <r>
      <rPr>
        <sz val="11"/>
        <rFont val="Times New Roman"/>
        <family val="1"/>
        <charset val="204"/>
      </rPr>
      <t>Надано інформацію про проведення. Участь взяли: обласні осередки ВГО СФГУ, Житомирський регіональний центр "Інваспорт", Житомирська обласна організація УТОГ</t>
    </r>
  </si>
  <si>
    <r>
      <t xml:space="preserve">Захід проведено.
</t>
    </r>
    <r>
      <rPr>
        <sz val="11"/>
        <rFont val="Times New Roman"/>
        <family val="1"/>
        <charset val="204"/>
      </rPr>
      <t xml:space="preserve">Надано інформацію про проведення. Участь взяли: представники регіональних осередків ВО СОІУ, директор Львівського відділення ФСЗІ Масаковець Г.Г., Директор департаменту соц. захисту населення Кузяк Н.О., представник адвокатського об'єднання "Багіров та партнери" Кабанюк А.В., Директор міжрегіонального центру профреабілітації Дунас Г.Г., Начальник управління Фонду соцстрахування Луцишин І.Я.,  Начальник головного управління пенсійного фонду Недзельська Г.В., головний  лікар МСЕК Решота В. Й., Голови районних осередків Львівської області.  </t>
    </r>
  </si>
  <si>
    <r>
      <t xml:space="preserve">Захід проведено.
</t>
    </r>
    <r>
      <rPr>
        <sz val="11"/>
        <rFont val="Times New Roman"/>
        <family val="1"/>
        <charset val="204"/>
      </rPr>
      <t>Надано інформацію про проведення. Участь взяли: представники 23 обласних осередків ВО СОІУ - члени Ради та президії, голови комітетів ВО СОІУ, активісти обл осередків ВО СОІУ, директор Київського міського відділення ФСЗІ Прушківський В.С.</t>
    </r>
  </si>
  <si>
    <r>
      <t xml:space="preserve">Захід проведено.
</t>
    </r>
    <r>
      <rPr>
        <sz val="11"/>
        <rFont val="Times New Roman"/>
        <family val="1"/>
        <charset val="204"/>
      </rPr>
      <t>Надано інформацію про проведення. Участь взяли: Заступник Ковельського міського голови Прокопів І.Я., начальник відділу молоді, фізичної культури та спорту виконавчого комітету Ковельської міської ради Семенюк І.М., ін.</t>
    </r>
  </si>
  <si>
    <r>
      <t xml:space="preserve">Захід проведено.
</t>
    </r>
    <r>
      <rPr>
        <sz val="11"/>
        <rFont val="Times New Roman"/>
        <family val="1"/>
        <charset val="204"/>
      </rPr>
      <t>Надано інформацію про проведення. Участь взяли: Шевчук В.О., директор обл відділення ФСЗІ, Лазарук В. заступник голови обласної "Спілки вязнів та жертв нацизму", Шевчук А.Г. голова ГО "Волинський фонд активної реабілітації неповносправних"</t>
    </r>
  </si>
  <si>
    <r>
      <t xml:space="preserve">Захід проведено.
</t>
    </r>
    <r>
      <rPr>
        <sz val="11"/>
        <rFont val="Times New Roman"/>
        <family val="1"/>
        <charset val="204"/>
      </rPr>
      <t>Надано інформацію про проведення. Участь взяли: голова райдержадміністрації Андрій Харлампович, керуюча справами районної ради Віра Чернуха, селищний голова Володимир Кулик, начальники управління соц захисту населення, відділу культури, фінансового управління райдержадміністрації Микола Бебес, Олена Горнік, Людмила Ковч, предстаники Го "Молодь Ратівщини", Ольга Колядюк, Катерина Бірук</t>
    </r>
  </si>
  <si>
    <r>
      <t xml:space="preserve">Захід проведено.
</t>
    </r>
    <r>
      <rPr>
        <sz val="11"/>
        <rFont val="Times New Roman"/>
        <family val="1"/>
        <charset val="204"/>
      </rPr>
      <t>Надано інформацію про проведення. Участь взяли: пеерший заступник міського голови Матвійчук Я.А, керуючий справами райдержадміністрації Романюк С.Й., начальник міського управління соц захисту населення Смикалик О.П.</t>
    </r>
  </si>
  <si>
    <r>
      <t xml:space="preserve">Захід проведено.
</t>
    </r>
    <r>
      <rPr>
        <sz val="11"/>
        <rFont val="Times New Roman"/>
        <family val="1"/>
        <charset val="204"/>
      </rPr>
      <t>Надано інформацію про проведення. Участь взяли: Структурні підрозділи ДОО ВО СОІУ; Управління архітектури та містобудування Донецької ОДА; Департамент соц. захисту населення  Донецької ОДА; Донецьке обласне відділення ФСЗІ; члени Донецького обласного комітету забезпечення доступності маломобільної категорії населення до об'єктів соціальної та інженерно-транспортної інфраструктури; Донбаський міжрегіональний центр професійної реабілітації інвалідів.</t>
    </r>
  </si>
  <si>
    <r>
      <t xml:space="preserve">Захід проведено.
</t>
    </r>
    <r>
      <rPr>
        <sz val="11"/>
        <rFont val="Times New Roman"/>
        <family val="1"/>
        <charset val="204"/>
      </rPr>
      <t>Надано інформацію про проведення. Участь взяли: Структурні підрозділи ДОО ВО СОІУ; Управління з питань молоді та спорту Донецької облдержадміністрації, Департамент соц захисту населення Донецької ОДА, Донецьке обл відділення ФСЗІ, комітет з питань молодіжної політики ДОО ВО СОІУ, ДРУ "Центр комплексної реабілітації осіб з інвалідністю "Донбас"</t>
    </r>
  </si>
  <si>
    <r>
      <t xml:space="preserve">Захід проведено.
</t>
    </r>
    <r>
      <rPr>
        <sz val="11"/>
        <rFont val="Times New Roman"/>
        <family val="1"/>
        <charset val="204"/>
      </rPr>
      <t>Надано інформацію про проведення. Участь взяли: Пінчук О.М., Шульга І.М. - провідні фахівці департаменту праці, соціальної та сімейної політики  Житомирської ОДА, представники Житомирського ОЦЗ Кухарець Н.С., Ткачук Т.І., Загоцька А.М., Возний Я. Ю - директор Житомирського ОВ ФСЗІ., Белікова О.А. - начальник відділу Фонду, Хайнацька О.О -  заступник директора департаменту соціальної політики Житомирської міськради., Деревянко О.В. - директор КСРУ вищого професійного училища-інтернату Житомирської ради., Лемешик С.Б. - директор УВЦ, Керівники ГОІ, працівники ЖО ВО СОІУ.</t>
    </r>
  </si>
  <si>
    <r>
      <t xml:space="preserve">Захід проведено.
</t>
    </r>
    <r>
      <rPr>
        <sz val="11"/>
        <rFont val="Times New Roman"/>
        <family val="1"/>
        <charset val="204"/>
      </rPr>
      <t>Надано інформацію про проведення. Участь взяли: директор та начальник відділу Житомирського обласного віддділення ФСЗІ Возний Я.Ю. та Беликова О.А, представник народного центру творчості  Шубіна Г.В, представник Житомирського училища інтернату Пеньківська Т.О.</t>
    </r>
  </si>
  <si>
    <r>
      <t xml:space="preserve">Захід проведено.
</t>
    </r>
    <r>
      <rPr>
        <sz val="11"/>
        <rFont val="Times New Roman"/>
        <family val="1"/>
        <charset val="204"/>
      </rPr>
      <t>Надано інформацію про проведення. Участь взяли: директор та нач відділу Житомирського обласного відділення ФСЗІ Возний Я.Ю. та Беликова О.А, Грижимайло І. Ф. - заступник начальника відділу Житомирського обласного центру зайнятості, Шатило Л. О. - провідний фахівець Житомирського міського центру зайнятості.</t>
    </r>
  </si>
  <si>
    <r>
      <t xml:space="preserve">Захід проведено.
</t>
    </r>
    <r>
      <rPr>
        <sz val="11"/>
        <rFont val="Times New Roman"/>
        <family val="1"/>
        <charset val="204"/>
      </rPr>
      <t>Надано інформацію про проведення. Участь взяли: Пінчук О.М. провідний  фахівець  департаменту праці, соціальної та сімейної політики  Житомирської ОДА, Возний Я.Ю. директор Житомирського обл відділення ФСЗІ, ін.</t>
    </r>
  </si>
  <si>
    <r>
      <t xml:space="preserve">Захід проведено.
</t>
    </r>
    <r>
      <rPr>
        <sz val="11"/>
        <rFont val="Times New Roman"/>
        <family val="1"/>
        <charset val="204"/>
      </rPr>
      <t xml:space="preserve">Надано інформацію про проведення. Участь взяли: Закарпатське обласне товариство інвалідів ВО СОІУ, голови міськрайонних товариств інвалідів області, Закарпатський регіональний центр соціально-трудової реабілітації та професійної орієнтації "Вибір", спеціаліст департаменту соціального захисту населення Закарпатської ОДА - Симочко О.І., начальник управління соц. захисту населення виконкому Тячівської міської ради - Бенца В. В., начальник відділу персоніфікованого обліку та по роботі з особами з інвалідністю - Касич Т.І., в.о. відділу ЗЕЗ, інвестицій, туризму та рекреацій Тячівської РДА - Мойш Діана Василівна, головний спеціаліст відділу капітального будівництва, містобудування та архітектури Тячівської РДА - Манджюра М.М. </t>
    </r>
  </si>
  <si>
    <r>
      <t xml:space="preserve">Захід проведено.
</t>
    </r>
    <r>
      <rPr>
        <sz val="11"/>
        <rFont val="Times New Roman"/>
        <family val="1"/>
        <charset val="204"/>
      </rPr>
      <t>Надано інформацію про проведення. Участь взяли: заступ директора Закарпатського обл відділення ФСЗІ Шибаєв А.М., начальник управління державних гарантій та надання соц послуг Департаменту соц захисту населення ОДА Микулець В.І., директор Ужгородського міського центру зайнятості Олексіюк С.М., головний спеціаліст Закарпатського обл центру зайнятості Панкулич І.М., головний лікар Ужгородського МР МСЕК Пилявський М.І.</t>
    </r>
  </si>
  <si>
    <r>
      <t xml:space="preserve">Захід проведено.
</t>
    </r>
    <r>
      <rPr>
        <sz val="11"/>
        <rFont val="Times New Roman"/>
        <family val="1"/>
        <charset val="204"/>
      </rPr>
      <t>Надано інформацію про проведення. Участь взяли: Голова громадської ради при Закарпатській ОДА Греньо М.М., заступ директора Закарпатського обл відділення ФСЗІ Шибаєв А.М., заступ Голови Закарпатської обл ради Грицик П.В., нач управління містобудування та архітектури ОДА Пігуляк М.М., заступ директра департаменту охорони здоров'я ОДА Біров Є.І., заступ директора департаменту освіти і науки ОДА Шеверя М.М., нач управління державних гарантій та надання соц послуг Департаменту соц захисту населення ОДА Микулець В.І., директор Ужгородського міського центру зайнятості Олексіюк С.М.</t>
    </r>
  </si>
  <si>
    <r>
      <t xml:space="preserve">Захід проведено.
</t>
    </r>
    <r>
      <rPr>
        <sz val="11"/>
        <rFont val="Times New Roman"/>
        <family val="1"/>
        <charset val="204"/>
      </rPr>
      <t>Надано інформацію про проведення. Участь взяли: Заступник начальника УТ СЗН м. Мелітопіль Полянська Н.І., депутати Мелітопільської міської ради Касярум С.А., Маслов М.Б, депутати Якимівської селищної ради Милосердов В.В., Каравічева Н.О., Заступник начальника УТ СЗН Корольова Г.</t>
    </r>
  </si>
  <si>
    <r>
      <t xml:space="preserve">Захід проведено.
</t>
    </r>
    <r>
      <rPr>
        <sz val="11"/>
        <rFont val="Times New Roman"/>
        <family val="1"/>
        <charset val="204"/>
      </rPr>
      <t xml:space="preserve">Надано інформацію про проведення. Участь взяли: Заступник директора ОВФСЗІ Магас А.В., Директор Департаменту соцзахисту населення ОДА Корженьовський В. М., заступник директора департаменту при МВК Кузюк Н.М., начальник управління молоді і спорту при МВК; ІФГОАІ ВОІ СОІУ, інваліди області, голови районних осередків, Медичний працівник, Телебачення: "3 студія", "Галичина", "РАІ". </t>
    </r>
  </si>
  <si>
    <r>
      <t xml:space="preserve">Захід проведено. 
</t>
    </r>
    <r>
      <rPr>
        <sz val="11"/>
        <rFont val="Times New Roman"/>
        <family val="1"/>
        <charset val="204"/>
      </rPr>
      <t>Надано інформацію про проведення. Участь взяли: Громадські організації  КОО  ВО "СОІУ", Боровик К.І. голова Тетеївської ГОІ "Едельвейс", Майструк Р.В. голова Тетеївської міськ ради, Троянська О.А. голова Тетеївської РДА, Гринюк Ю.М. нач управління соц захисту населення</t>
    </r>
  </si>
  <si>
    <r>
      <t xml:space="preserve">Захід проведено.
</t>
    </r>
    <r>
      <rPr>
        <sz val="11"/>
        <rFont val="Times New Roman"/>
        <family val="1"/>
        <charset val="204"/>
      </rPr>
      <t>Надано інформацію про проведення. Участь взяли: Миколаївська ОДА, Обласна Рада, міська Рада, Департамент соц захисту ОДА, управління культури ОДА, віділення ФСЗІ Чекарь І.К, Центральна міська бібліотека ім.Кропивницького, обл організація Національної Спілки письменників України, Миколаївський обл осередок Національної Спілки майстрів міжнародного мистецтва України, обл центр народної творчості, творче обєднання "Прибужжя" керівники райміськуправління соцзахисту населення,  голова та заступник ОДА Савченко О.Ю,  Шевченко Є.В, Кротов А.О заступник голови обл ради, ін.</t>
    </r>
  </si>
  <si>
    <r>
      <t xml:space="preserve">Захід проведено.
</t>
    </r>
    <r>
      <rPr>
        <sz val="11"/>
        <rFont val="Times New Roman"/>
        <family val="1"/>
        <charset val="204"/>
      </rPr>
      <t>Надано інформацію про проведення. Участь взяли: Миколаївська ОДА, Обласна Рада, міська Рада, Департамент праці та соц захисту ОДА, регіональний центр "Інваспорт", обласне товариство сприяння оборони України, директор віділення ФСЗІ Чекарь І.К,  заступ ОДА Шевченко Є.В, ін.</t>
    </r>
  </si>
  <si>
    <r>
      <t xml:space="preserve">Захід проведено.
</t>
    </r>
    <r>
      <rPr>
        <sz val="11"/>
        <rFont val="Times New Roman"/>
        <family val="1"/>
        <charset val="204"/>
      </rPr>
      <t>Надано інформацію про проведення. Участь взяли: перший заступник голови Рівненської ОДА Ундір В.О., начальник головного управління ПФУ в Рівненській області Петняк В.В., заступ директора Рівненського обл відділення ФСЗІ Ільчук В.І., Шамак О.О. в.о. директора департаменту фінансів РОДА Міщук С.О., начальник управління охорони здоровя Осічук Ю.Ю, в.о. начальник управління інформаційної діяльності та комунікацій з громадськістю РОДА Корольчук О.В., головний лікар РОСДРЗН Шевчук С.С, голова РОО ВГОІ "Союз Чорнобиль України" Хиля Г.А.</t>
    </r>
  </si>
  <si>
    <r>
      <t xml:space="preserve">Захід проведено.
</t>
    </r>
    <r>
      <rPr>
        <sz val="11"/>
        <rFont val="Times New Roman"/>
        <family val="1"/>
        <charset val="204"/>
      </rPr>
      <t>Надано інформацію про проведення. Участь взяли: Рівненське обласне відділення ФСЗІ - Ільчук В.І, міський голова  м.Дубно - Антонюк В.М, голова Дубенської районної ради - Козак О.В., Заступник голови Дубенської РДА - Бронський А.Б., заступник Дубенського міського голови Скринчук В.К., головний архітектор управління архітектури, будівництва та земельних питань Дубенської міської ради Орхимюк О.Г., головний спеціаліст відділу праці управлінняпраці та соц.захисту населення Дубенської міської ради Мацишина А.С.,Дубенська районна організація РОО ВО СОІУ Васильєва Р.В., громадське товариство інвалідів з дитинства "Доброчин" Галадей О. П.</t>
    </r>
  </si>
  <si>
    <r>
      <t xml:space="preserve">Захід проведено.
</t>
    </r>
    <r>
      <rPr>
        <sz val="11"/>
        <rFont val="Times New Roman"/>
        <family val="1"/>
        <charset val="204"/>
      </rPr>
      <t>Надано інформацію про проведення. Участь взяли: голова Рівненської обласної державної адміністрації Муляренко О.В.,заступ голови РОДА Тимошенко І.О., директор департаменту соц захисту РОДА Шамак О.О., директор Рівненського обл відділення ФСЗІ Балахно С.М., ін.</t>
    </r>
  </si>
  <si>
    <r>
      <t xml:space="preserve">Захід проведено.
</t>
    </r>
    <r>
      <rPr>
        <sz val="11"/>
        <rFont val="Times New Roman"/>
        <family val="1"/>
        <charset val="204"/>
      </rPr>
      <t>Надано інформацію про проведення. Участь взяли: представники Державної служби з лікарських засобів та контролю за наркотиками у Тернопільській області, МСЕК, департаменту соц захисту населення облдержадміністрації, обл віділення ФСЗІ, ін.</t>
    </r>
  </si>
  <si>
    <r>
      <t xml:space="preserve">Захід проведено.
</t>
    </r>
    <r>
      <rPr>
        <sz val="11"/>
        <rFont val="Times New Roman"/>
        <family val="1"/>
        <charset val="204"/>
      </rPr>
      <t>Надано інформацію про проведення. Участь взяли: Представники ХОР ВО СОІУ, представник ФСЗІ, представники Нововодолазького товариства "Злагода", діти-інваліди та члени її родини.</t>
    </r>
  </si>
  <si>
    <r>
      <t xml:space="preserve">Захід проведено.
</t>
    </r>
    <r>
      <rPr>
        <sz val="11"/>
        <rFont val="Times New Roman"/>
        <family val="1"/>
        <charset val="204"/>
      </rPr>
      <t>Надано інформацію про проведення. Участь взяли: Начальник обл. відділу реабіліт. Та обслуговув. Інвалідів Коваленко Т. В, пров. фахівець Черк.обл. ЦЗ - Гнідаш В. Ф, зав. Сектором субсидій м. Черкаси - Жирига Л. Г., фахівець 1 категорії ФЗІ - Дженджеруха Л.М; ПФ начальник відділу громадян - Хилик Т.П; зав. відд. денного перебування тер. центру № 2 - Панченко С. В; завідувач денного догляду інвалідів по наданню соц.послуг  - Різник О.А; департамент охорони здоров'я та мед. послуг Черкаської міської ради, заступник - Гетьман Н. А., зав відділення соц. реабіліт. дітей інвалідів ТРНСП Л.М. Милашенко, заступник начальника відділу соц. гарантій та персоніфікованого обліку департаменту соц. політики Черкаської МР-Лось Ніна Миколаївна; нач. Територіального центру - Бондаренко Н. М та члени ЧОО ВО СОІУ.</t>
    </r>
  </si>
  <si>
    <r>
      <rPr>
        <i/>
        <sz val="11"/>
        <rFont val="Times New Roman"/>
        <family val="1"/>
        <charset val="204"/>
      </rPr>
      <t xml:space="preserve">Захід проведено. </t>
    </r>
    <r>
      <rPr>
        <sz val="11"/>
        <rFont val="Times New Roman"/>
        <family val="1"/>
        <charset val="204"/>
      </rPr>
      <t xml:space="preserve">
Надано інформацію про проведення. Участь взяли: Представники громадських організацій людей з інвалідністю: ГО "Сфера милосердя", Харківська організація ВАПІ, ГМОШ "МЦР СОЦІУМ", Закарпатський регіональний центр "Вибір", ГО жінок-інвалідів "Біла тростина", ЗУГО "Безмежний діалог", ВГО "Асоціація тифлопедагогів України", ГО "Спілка батьків молоді з інвалідністю "Перспектива", ПОГ "Ресурсний центр "Безбар'єрна Україна", "Київська міська спортивна федерація бадмінтону інвалідів", ГО УТОС, Харківська громадська організація незрячих юристів, Генерація успішної дії, Товариство "Зелений хрест".</t>
    </r>
  </si>
  <si>
    <r>
      <t xml:space="preserve">Захід проведено. 
</t>
    </r>
    <r>
      <rPr>
        <sz val="11"/>
        <rFont val="Times New Roman"/>
        <family val="1"/>
        <charset val="204"/>
      </rPr>
      <t xml:space="preserve">Надано інформацію про проведення. Участь взяли: Управління праці та соц. Зах. Населення Харківської МР, Харківське міське відділення ФСЗІ, Харківський спеціальний навчально-виховний заклад ім. В.Г. Короленка, Київський зоологічний парк загальнодержавного значення, Національний пед. університет ім. М. П. Драгоманова, Компанія "Студія тифлографіки", Харківський нац. пед.універс. ім. Сковороди, Харк. обласний медичний коледж, БФ "Арі Арі" (Польща), Спеціальні навчально-виховні заклади Харк. обл., Громадські організації фахівців, спеціалістів та батьків, які виховують дітей з порушенням зору. </t>
    </r>
  </si>
  <si>
    <t>Робоча група із забезпечення доступності суду та судової процедури для осіб з інвалідністю та інших маломобільних груп населення
Семінар для працівників та суддів Апеляційного суду Волинської області, Господарського суду Волинської області, Волинського окружного адміністративного суду та судів, які знаходяться в юрисдикції Волинського апеляційного округу та судів міста Луцька «Інклюзивний суд: основні поняття і шляхи розвитку»</t>
  </si>
  <si>
    <t>08-10 серпня, 
м. Вінниця</t>
  </si>
  <si>
    <t>Анонсування відбулось шляхом повідомлення та через телефонне інформування</t>
  </si>
  <si>
    <t xml:space="preserve">Положення про проведення Всеукраїнського турніру </t>
  </si>
  <si>
    <r>
      <t xml:space="preserve">Захід проведено. 
</t>
    </r>
    <r>
      <rPr>
        <sz val="11"/>
        <rFont val="Times New Roman"/>
        <family val="1"/>
        <charset val="204"/>
      </rPr>
      <t>Надано інформацію про проведення. Участь взяли: представники та лідери громадських організацій людей з інвалідністю з різних областей України, УТОГ, УТОС, Український центр з фізичної культури і спорту людей з інвалдністю "Інваспорт", Національний комітет спорту людей з інвалідністю, Європейське відділення Міжнародної організації людей з інвалідністю DPI, представники Посольств та міжнародних організацій, КМДА, КП "Київпастранс", міжнародний виставковий центр, Соціально-культурний проект Без меж, ПАТ "Київенерго", компанія "Платформа", компанія "АТМ", компанія "Феєрія", підприємство з іноземними інвестиціями "Біла Україна", компанія "Данон"</t>
    </r>
  </si>
  <si>
    <t>22 жовтня, м.Чернігів, проспект Миру, 40</t>
  </si>
  <si>
    <t>3.42.</t>
  </si>
  <si>
    <t>Навчальний семінар для опікунів і доглядальників «Зміни до цивільно-правового кодексу та їх вплив на життя сімей які доглядають особу з інтелектуальними порушеннями» - на базі НДО  Одеської області</t>
  </si>
  <si>
    <t>08 листопада, 
м. Одеса, вул. Люстдорфрська дорога, 27</t>
  </si>
  <si>
    <r>
      <t xml:space="preserve">Захід проведено.
</t>
    </r>
    <r>
      <rPr>
        <sz val="11"/>
        <rFont val="Times New Roman"/>
        <family val="1"/>
        <charset val="204"/>
      </rPr>
      <t>Надано інформацію про проведення. Участь взяли: ГОІ "Громадська організація батьків рідних дітей-інвалідів "Білий ангел"</t>
    </r>
  </si>
  <si>
    <t>24 грудня, 
м. Київ, вул. А.Малишка, 1, готельний комплекс "Братислава"</t>
  </si>
  <si>
    <t>Семінар на тему "Стрес та його вплив на здоров'я людини"</t>
  </si>
  <si>
    <r>
      <t xml:space="preserve">Захід проведено.
</t>
    </r>
    <r>
      <rPr>
        <sz val="11"/>
        <rFont val="Times New Roman"/>
        <family val="1"/>
        <charset val="204"/>
      </rPr>
      <t>Надано інформацію про проведення. Участь взяли: ПОГ "Срібний млин", керівники підприємств та відокремлених підрозділів ГОІ, ФО Резцова О.А. ,ГО "КМАІ "Наша спрва", голова Ради підприємців при КМУ Забловський А.В.</t>
    </r>
  </si>
  <si>
    <t xml:space="preserve">Телефонне запрошення </t>
  </si>
  <si>
    <t>Фейсбук,
Марат Благовещев</t>
  </si>
  <si>
    <t>22 грудня, 
ЦП УТОГ</t>
  </si>
  <si>
    <t>Семінар підвищення кваліфікації суддівської колегії з видів спорту глухих</t>
  </si>
  <si>
    <r>
      <t xml:space="preserve">Захід проведено.
</t>
    </r>
    <r>
      <rPr>
        <sz val="11"/>
        <color rgb="FFFF0000"/>
        <rFont val="Times New Roman"/>
        <family val="1"/>
        <charset val="204"/>
      </rPr>
      <t>Надано інформацію про проведення. Інформацію щодо учасників не надано.</t>
    </r>
  </si>
  <si>
    <t>Анонс програми в смс-повідомленнях</t>
  </si>
  <si>
    <t>24 листопада, м. Чернігів, вул. Армема, 8</t>
  </si>
  <si>
    <t xml:space="preserve">Станом на 05.02.2019 (за підсумками 2018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</si>
</sst>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грн.&quot;_-;\-* #,##0.00\ &quot;грн.&quot;_-;_-* &quot;-&quot;??\ &quot;грн.&quot;_-;_-@_-"/>
    <numFmt numFmtId="165" formatCode="_-* #,##0.00\ _г_р_н_._-;\-* #,##0.00\ _г_р_н_._-;_-* &quot;-&quot;??\ _г_р_н_._-;_-@_-"/>
    <numFmt numFmtId="166" formatCode="d/m;@"/>
  </numFmts>
  <fonts count="23" x14ac:knownFonts="1">
    <font>
      <sz val="10"/>
      <name val="Arial Cyr"/>
      <charset val="204"/>
    </font>
    <font>
      <sz val="10"/>
      <name val="Arial Cyr"/>
      <charset val="204"/>
    </font>
    <font>
      <u/>
      <sz val="10"/>
      <color indexed="12"/>
      <name val="Arial Cyr"/>
      <charset val="204"/>
    </font>
    <font>
      <b/>
      <sz val="16"/>
      <name val="Times New Roman"/>
      <family val="1"/>
      <charset val="204"/>
    </font>
    <font>
      <b/>
      <sz val="11"/>
      <name val="Times New Roman"/>
      <family val="1"/>
      <charset val="204"/>
    </font>
    <font>
      <b/>
      <sz val="14"/>
      <name val="Times New Roman"/>
      <family val="1"/>
      <charset val="204"/>
    </font>
    <font>
      <b/>
      <i/>
      <sz val="14"/>
      <name val="Times New Roman"/>
      <family val="1"/>
      <charset val="204"/>
    </font>
    <font>
      <sz val="11"/>
      <color indexed="8"/>
      <name val="Calibri"/>
      <family val="2"/>
      <charset val="204"/>
    </font>
    <font>
      <b/>
      <sz val="14"/>
      <name val="Arial Cyr"/>
      <charset val="204"/>
    </font>
    <font>
      <sz val="11"/>
      <name val="Times New Roman"/>
      <family val="1"/>
      <charset val="204"/>
    </font>
    <font>
      <sz val="11"/>
      <color indexed="10"/>
      <name val="Times New Roman"/>
      <family val="1"/>
      <charset val="204"/>
    </font>
    <font>
      <i/>
      <sz val="11"/>
      <name val="Times New Roman"/>
      <family val="1"/>
      <charset val="204"/>
    </font>
    <font>
      <sz val="11"/>
      <color indexed="8"/>
      <name val="Times New Roman"/>
      <family val="1"/>
      <charset val="204"/>
    </font>
    <font>
      <sz val="11"/>
      <color rgb="FFFF0000"/>
      <name val="Times New Roman"/>
      <family val="1"/>
      <charset val="204"/>
    </font>
    <font>
      <sz val="11"/>
      <name val="Arial Cyr"/>
      <charset val="204"/>
    </font>
    <font>
      <i/>
      <sz val="11"/>
      <color indexed="10"/>
      <name val="Times New Roman"/>
      <family val="1"/>
      <charset val="204"/>
    </font>
    <font>
      <b/>
      <sz val="11"/>
      <name val="Arial Cyr"/>
      <charset val="204"/>
    </font>
    <font>
      <sz val="11"/>
      <color theme="1"/>
      <name val="Times New Roman"/>
      <family val="1"/>
      <charset val="204"/>
    </font>
    <font>
      <i/>
      <sz val="11"/>
      <color rgb="FFFF0000"/>
      <name val="Times New Roman"/>
      <family val="1"/>
      <charset val="204"/>
    </font>
    <font>
      <b/>
      <sz val="11"/>
      <color rgb="FFFF0000"/>
      <name val="Times New Roman"/>
      <family val="1"/>
      <charset val="204"/>
    </font>
    <font>
      <sz val="11"/>
      <color indexed="10"/>
      <name val="Arial Cyr"/>
      <charset val="204"/>
    </font>
    <font>
      <sz val="14"/>
      <name val="Arial Cyr"/>
      <charset val="204"/>
    </font>
    <font>
      <sz val="14"/>
      <name val="Times New Roman"/>
      <family val="1"/>
      <charset val="204"/>
    </font>
  </fonts>
  <fills count="9">
    <fill>
      <patternFill patternType="none"/>
    </fill>
    <fill>
      <patternFill patternType="gray125"/>
    </fill>
    <fill>
      <patternFill patternType="solid">
        <fgColor indexed="43"/>
        <bgColor indexed="64"/>
      </patternFill>
    </fill>
    <fill>
      <patternFill patternType="solid">
        <fgColor indexed="62"/>
        <bgColor indexed="64"/>
      </patternFill>
    </fill>
    <fill>
      <patternFill patternType="solid">
        <fgColor indexed="47"/>
        <bgColor indexed="64"/>
      </patternFill>
    </fill>
    <fill>
      <patternFill patternType="solid">
        <fgColor indexed="50"/>
        <bgColor indexed="64"/>
      </patternFill>
    </fill>
    <fill>
      <patternFill patternType="solid">
        <fgColor indexed="29"/>
        <bgColor indexed="64"/>
      </patternFill>
    </fill>
    <fill>
      <patternFill patternType="solid">
        <fgColor rgb="FFFFFFCC"/>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7" fillId="0" borderId="0"/>
    <xf numFmtId="165" fontId="1" fillId="0" borderId="0" applyFont="0" applyFill="0" applyBorder="0" applyAlignment="0" applyProtection="0"/>
  </cellStyleXfs>
  <cellXfs count="135">
    <xf numFmtId="0" fontId="0" fillId="0" borderId="0" xfId="0"/>
    <xf numFmtId="0" fontId="4" fillId="0" borderId="1" xfId="0" applyFont="1" applyBorder="1" applyAlignment="1">
      <alignment horizontal="center" vertical="center" textRotation="90" wrapText="1"/>
    </xf>
    <xf numFmtId="0" fontId="5" fillId="0" borderId="0" xfId="0" applyFont="1" applyFill="1" applyBorder="1" applyAlignment="1"/>
    <xf numFmtId="3" fontId="4" fillId="0" borderId="1" xfId="0" applyNumberFormat="1" applyFont="1" applyBorder="1" applyAlignment="1">
      <alignment horizontal="center" vertical="center" textRotation="90" wrapText="1"/>
    </xf>
    <xf numFmtId="4" fontId="4" fillId="0" borderId="1" xfId="0" applyNumberFormat="1" applyFont="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4" fontId="9"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center" wrapText="1"/>
    </xf>
    <xf numFmtId="0" fontId="9" fillId="7"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0" xfId="0" applyFont="1" applyFill="1" applyBorder="1"/>
    <xf numFmtId="1" fontId="4" fillId="0" borderId="1" xfId="0" applyNumberFormat="1" applyFont="1" applyBorder="1" applyAlignment="1">
      <alignment horizontal="center" vertical="center" wrapText="1"/>
    </xf>
    <xf numFmtId="0" fontId="9" fillId="0" borderId="0" xfId="0" applyFont="1" applyFill="1" applyBorder="1" applyAlignment="1">
      <alignment horizontal="left" vertical="center"/>
    </xf>
    <xf numFmtId="4" fontId="9" fillId="0" borderId="1" xfId="4"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9" fillId="0" borderId="1" xfId="3" applyFont="1" applyFill="1" applyBorder="1" applyAlignment="1" applyProtection="1">
      <alignment horizontal="center" vertical="center" wrapText="1"/>
      <protection locked="0"/>
    </xf>
    <xf numFmtId="49" fontId="9" fillId="0" borderId="1" xfId="3" applyNumberFormat="1" applyFont="1" applyFill="1" applyBorder="1" applyAlignment="1" applyProtection="1">
      <alignment horizontal="left" vertical="center" wrapText="1"/>
      <protection locked="0"/>
    </xf>
    <xf numFmtId="1" fontId="9" fillId="0" borderId="1" xfId="3" applyNumberFormat="1" applyFont="1" applyFill="1" applyBorder="1" applyAlignment="1" applyProtection="1">
      <alignment horizontal="center" vertical="center" wrapText="1"/>
      <protection locked="0"/>
    </xf>
    <xf numFmtId="4" fontId="9" fillId="0" borderId="1" xfId="3"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9" fillId="7" borderId="1" xfId="3" applyNumberFormat="1" applyFont="1" applyFill="1" applyBorder="1" applyAlignment="1" applyProtection="1">
      <alignment horizontal="left" vertical="center" wrapText="1"/>
      <protection locked="0"/>
    </xf>
    <xf numFmtId="0" fontId="9" fillId="0" borderId="1" xfId="3" applyFont="1" applyFill="1" applyBorder="1" applyAlignment="1" applyProtection="1">
      <alignment horizontal="left" vertical="center" wrapText="1"/>
      <protection locked="0"/>
    </xf>
    <xf numFmtId="166" fontId="4" fillId="0" borderId="1" xfId="0" applyNumberFormat="1" applyFont="1" applyFill="1" applyBorder="1" applyAlignment="1">
      <alignment horizontal="center" vertical="center" wrapText="1"/>
    </xf>
    <xf numFmtId="0" fontId="9" fillId="7" borderId="4" xfId="3" applyFont="1" applyFill="1" applyBorder="1" applyAlignment="1" applyProtection="1">
      <alignment horizontal="left" vertical="center" wrapText="1"/>
      <protection locked="0"/>
    </xf>
    <xf numFmtId="0" fontId="9" fillId="7" borderId="1" xfId="3"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9" fillId="7"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4" fontId="9" fillId="0" borderId="1" xfId="5" applyNumberFormat="1" applyFont="1" applyFill="1" applyBorder="1" applyAlignment="1">
      <alignment horizontal="center" vertical="center" wrapText="1"/>
    </xf>
    <xf numFmtId="0" fontId="17" fillId="7"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center" vertical="top" wrapText="1"/>
    </xf>
    <xf numFmtId="0" fontId="9" fillId="7" borderId="0" xfId="0" applyFont="1" applyFill="1" applyAlignment="1">
      <alignment horizontal="left" vertical="center" wrapText="1"/>
    </xf>
    <xf numFmtId="0" fontId="9"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3" fontId="13"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16" fillId="0" borderId="0" xfId="0" applyFont="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0" fontId="14" fillId="0" borderId="0" xfId="0" applyFont="1" applyFill="1" applyAlignment="1">
      <alignment horizontal="center" vertical="center"/>
    </xf>
    <xf numFmtId="0" fontId="14" fillId="0" borderId="0" xfId="0" applyFont="1"/>
    <xf numFmtId="0" fontId="14" fillId="3" borderId="0" xfId="0" applyFont="1" applyFill="1" applyAlignment="1">
      <alignment horizontal="center" vertical="center"/>
    </xf>
    <xf numFmtId="4" fontId="14" fillId="0" borderId="0" xfId="0" applyNumberFormat="1" applyFont="1" applyFill="1" applyBorder="1"/>
    <xf numFmtId="0" fontId="20" fillId="0" borderId="0" xfId="0" applyFont="1" applyAlignment="1">
      <alignment horizontal="center" vertical="center"/>
    </xf>
    <xf numFmtId="0" fontId="21" fillId="0" borderId="0" xfId="0" applyFont="1" applyFill="1" applyBorder="1"/>
    <xf numFmtId="0" fontId="22" fillId="0" borderId="0" xfId="0" applyFont="1" applyFill="1" applyBorder="1" applyAlignment="1">
      <alignment horizontal="left" vertical="center"/>
    </xf>
    <xf numFmtId="0" fontId="22" fillId="7" borderId="1" xfId="0" applyFont="1" applyFill="1" applyBorder="1" applyAlignment="1">
      <alignment horizontal="left" vertical="center" wrapText="1"/>
    </xf>
    <xf numFmtId="166" fontId="19" fillId="0" borderId="1" xfId="0" applyNumberFormat="1" applyFont="1" applyFill="1" applyBorder="1" applyAlignment="1">
      <alignment horizontal="center" vertical="center" wrapText="1"/>
    </xf>
    <xf numFmtId="0" fontId="13" fillId="0" borderId="1" xfId="3" applyFont="1" applyFill="1" applyBorder="1" applyAlignment="1" applyProtection="1">
      <alignment horizontal="center" vertical="center" wrapText="1"/>
      <protection locked="0"/>
    </xf>
    <xf numFmtId="0" fontId="13" fillId="7" borderId="4" xfId="3" applyFont="1" applyFill="1" applyBorder="1" applyAlignment="1" applyProtection="1">
      <alignment horizontal="left" vertical="center" wrapText="1"/>
      <protection locked="0"/>
    </xf>
    <xf numFmtId="4" fontId="13" fillId="0" borderId="1" xfId="3" applyNumberFormat="1" applyFont="1" applyFill="1" applyBorder="1" applyAlignment="1" applyProtection="1">
      <alignment horizontal="center" vertical="center" wrapText="1"/>
      <protection locked="0"/>
    </xf>
    <xf numFmtId="0" fontId="9" fillId="7"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12" fillId="8" borderId="1" xfId="0"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4" fontId="9"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0" fontId="9" fillId="8" borderId="1" xfId="3" applyFont="1" applyFill="1" applyBorder="1" applyAlignment="1" applyProtection="1">
      <alignment horizontal="center" vertical="center" wrapText="1"/>
      <protection locked="0"/>
    </xf>
    <xf numFmtId="49" fontId="9" fillId="8" borderId="1" xfId="3" applyNumberFormat="1" applyFont="1" applyFill="1" applyBorder="1" applyAlignment="1" applyProtection="1">
      <alignment horizontal="left" vertical="center" wrapText="1"/>
      <protection locked="0"/>
    </xf>
    <xf numFmtId="1" fontId="9" fillId="8" borderId="1" xfId="3" applyNumberFormat="1" applyFont="1" applyFill="1" applyBorder="1" applyAlignment="1" applyProtection="1">
      <alignment horizontal="center" vertical="center" wrapText="1"/>
      <protection locked="0"/>
    </xf>
    <xf numFmtId="4" fontId="9" fillId="8" borderId="1" xfId="3" applyNumberFormat="1" applyFont="1" applyFill="1" applyBorder="1" applyAlignment="1" applyProtection="1">
      <alignment horizontal="center" vertical="center" wrapText="1"/>
      <protection locked="0"/>
    </xf>
    <xf numFmtId="166" fontId="4" fillId="8" borderId="1" xfId="0" applyNumberFormat="1" applyFont="1" applyFill="1" applyBorder="1" applyAlignment="1">
      <alignment horizontal="center" vertical="center" wrapText="1"/>
    </xf>
    <xf numFmtId="0" fontId="9" fillId="8" borderId="4" xfId="3" applyFont="1" applyFill="1" applyBorder="1" applyAlignment="1" applyProtection="1">
      <alignment horizontal="left" vertical="center" wrapText="1"/>
      <protection locked="0"/>
    </xf>
    <xf numFmtId="4" fontId="9" fillId="8" borderId="1" xfId="5" applyNumberFormat="1" applyFont="1" applyFill="1" applyBorder="1" applyAlignment="1">
      <alignment horizontal="center" vertical="center" wrapText="1"/>
    </xf>
    <xf numFmtId="0" fontId="3" fillId="6" borderId="5"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7" xfId="0" applyFont="1" applyFill="1" applyBorder="1" applyAlignment="1">
      <alignment horizontal="center" vertical="top" wrapText="1"/>
    </xf>
    <xf numFmtId="0" fontId="9" fillId="0" borderId="1" xfId="0" applyFont="1" applyBorder="1" applyAlignment="1">
      <alignment horizontal="righ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3" xfId="0" applyFont="1" applyBorder="1" applyAlignment="1">
      <alignment horizontal="center" vertical="center" textRotation="90"/>
    </xf>
    <xf numFmtId="3" fontId="4" fillId="0" borderId="1" xfId="0" applyNumberFormat="1" applyFont="1" applyBorder="1" applyAlignment="1">
      <alignment horizontal="center" vertical="center" wrapText="1"/>
    </xf>
    <xf numFmtId="0" fontId="5" fillId="4" borderId="1" xfId="0" applyFont="1" applyFill="1" applyBorder="1" applyAlignment="1">
      <alignment horizontal="center" vertical="top"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164" fontId="4" fillId="0" borderId="1" xfId="2" applyFont="1" applyBorder="1" applyAlignment="1">
      <alignment horizontal="center" vertical="center" wrapText="1"/>
    </xf>
    <xf numFmtId="0" fontId="5" fillId="5" borderId="1" xfId="0" applyFont="1" applyFill="1" applyBorder="1" applyAlignment="1">
      <alignment horizontal="center"/>
    </xf>
    <xf numFmtId="0" fontId="5" fillId="5" borderId="1" xfId="0" applyFont="1" applyFill="1" applyBorder="1" applyAlignment="1">
      <alignment horizontal="center" vertical="top" wrapText="1"/>
    </xf>
    <xf numFmtId="0" fontId="21" fillId="0" borderId="6" xfId="0" applyFont="1" applyBorder="1"/>
    <xf numFmtId="0" fontId="21" fillId="0" borderId="7" xfId="0" applyFont="1" applyBorder="1"/>
    <xf numFmtId="0" fontId="5" fillId="5" borderId="1" xfId="0" applyFont="1" applyFill="1" applyBorder="1" applyAlignment="1">
      <alignment horizontal="center" vertical="center" wrapText="1"/>
    </xf>
    <xf numFmtId="0" fontId="5" fillId="5" borderId="2" xfId="0" applyFont="1" applyFill="1" applyBorder="1" applyAlignment="1">
      <alignment horizontal="center"/>
    </xf>
    <xf numFmtId="0" fontId="6" fillId="4" borderId="5"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7" xfId="0" applyFont="1" applyFill="1" applyBorder="1" applyAlignment="1">
      <alignment horizontal="center" vertical="top" wrapText="1"/>
    </xf>
    <xf numFmtId="0" fontId="5" fillId="5"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cellXfs>
  <cellStyles count="6">
    <cellStyle name="Гіперпосилання" xfId="1" builtinId="8"/>
    <cellStyle name="Грошовий" xfId="2" builtinId="4"/>
    <cellStyle name="Звичайний" xfId="0" builtinId="0"/>
    <cellStyle name="Обычный 2" xfId="3"/>
    <cellStyle name="Обычный_Лист1" xfId="4"/>
    <cellStyle name="Фінансовий" xfId="5" builtin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22"/>
  <sheetViews>
    <sheetView tabSelected="1" view="pageBreakPreview" zoomScale="59" zoomScaleNormal="66" zoomScaleSheetLayoutView="59" zoomScalePageLayoutView="70" workbookViewId="0">
      <selection sqref="A1:Q1"/>
    </sheetView>
  </sheetViews>
  <sheetFormatPr defaultRowHeight="15" x14ac:dyDescent="0.2"/>
  <cols>
    <col min="1" max="1" width="5.5703125" style="60" customWidth="1"/>
    <col min="2" max="2" width="11.140625" style="62" customWidth="1"/>
    <col min="3" max="3" width="18.28515625" style="62" customWidth="1"/>
    <col min="4" max="4" width="48.42578125" style="66" customWidth="1"/>
    <col min="5" max="5" width="15.28515625" style="62" customWidth="1"/>
    <col min="6" max="6" width="7" style="63" customWidth="1"/>
    <col min="7" max="7" width="6.42578125" style="63" customWidth="1"/>
    <col min="8" max="8" width="6.5703125" style="63" customWidth="1"/>
    <col min="9" max="9" width="14.140625" style="64" customWidth="1"/>
    <col min="10" max="10" width="8" style="65" customWidth="1"/>
    <col min="11" max="11" width="14.140625" style="64" customWidth="1"/>
    <col min="12" max="12" width="11.140625" style="62" customWidth="1"/>
    <col min="13" max="13" width="54.140625" style="62" customWidth="1"/>
    <col min="14" max="14" width="17.85546875" style="62" customWidth="1"/>
    <col min="15" max="15" width="16.140625" style="62" customWidth="1"/>
    <col min="16" max="16" width="13.85546875" style="62" customWidth="1"/>
    <col min="17" max="17" width="18.140625" style="62" customWidth="1"/>
    <col min="18" max="16384" width="9.140625" style="20"/>
  </cols>
  <sheetData>
    <row r="1" spans="1:17" ht="20.25" customHeight="1" x14ac:dyDescent="0.2">
      <c r="A1" s="97" t="s">
        <v>157</v>
      </c>
      <c r="B1" s="98"/>
      <c r="C1" s="98"/>
      <c r="D1" s="98"/>
      <c r="E1" s="98"/>
      <c r="F1" s="98"/>
      <c r="G1" s="98"/>
      <c r="H1" s="98"/>
      <c r="I1" s="98"/>
      <c r="J1" s="98"/>
      <c r="K1" s="98"/>
      <c r="L1" s="98"/>
      <c r="M1" s="98"/>
      <c r="N1" s="98"/>
      <c r="O1" s="98"/>
      <c r="P1" s="98"/>
      <c r="Q1" s="99"/>
    </row>
    <row r="2" spans="1:17" ht="15.75" customHeight="1" x14ac:dyDescent="0.2">
      <c r="A2" s="100" t="s">
        <v>1536</v>
      </c>
      <c r="B2" s="100"/>
      <c r="C2" s="100"/>
      <c r="D2" s="100"/>
      <c r="E2" s="100"/>
      <c r="F2" s="100"/>
      <c r="G2" s="100"/>
      <c r="H2" s="100"/>
      <c r="I2" s="100"/>
      <c r="J2" s="100"/>
      <c r="K2" s="100"/>
      <c r="L2" s="100"/>
      <c r="M2" s="100"/>
      <c r="N2" s="100"/>
      <c r="O2" s="100"/>
      <c r="P2" s="100"/>
      <c r="Q2" s="100"/>
    </row>
    <row r="3" spans="1:17" ht="72.75" customHeight="1" x14ac:dyDescent="0.2">
      <c r="A3" s="101" t="s">
        <v>118</v>
      </c>
      <c r="B3" s="101" t="s">
        <v>119</v>
      </c>
      <c r="C3" s="101"/>
      <c r="D3" s="102" t="s">
        <v>155</v>
      </c>
      <c r="E3" s="101" t="s">
        <v>45</v>
      </c>
      <c r="F3" s="106" t="s">
        <v>156</v>
      </c>
      <c r="G3" s="106"/>
      <c r="H3" s="106"/>
      <c r="I3" s="101" t="s">
        <v>136</v>
      </c>
      <c r="J3" s="101"/>
      <c r="K3" s="101"/>
      <c r="L3" s="101"/>
      <c r="M3" s="101" t="s">
        <v>115</v>
      </c>
      <c r="N3" s="101" t="s">
        <v>121</v>
      </c>
      <c r="O3" s="101"/>
      <c r="P3" s="101" t="s">
        <v>44</v>
      </c>
      <c r="Q3" s="103" t="s">
        <v>122</v>
      </c>
    </row>
    <row r="4" spans="1:17" ht="14.25" customHeight="1" x14ac:dyDescent="0.2">
      <c r="A4" s="101"/>
      <c r="B4" s="101"/>
      <c r="C4" s="101"/>
      <c r="D4" s="102"/>
      <c r="E4" s="101"/>
      <c r="F4" s="106"/>
      <c r="G4" s="106"/>
      <c r="H4" s="106"/>
      <c r="I4" s="111" t="s">
        <v>123</v>
      </c>
      <c r="J4" s="111"/>
      <c r="K4" s="111" t="s">
        <v>124</v>
      </c>
      <c r="L4" s="111"/>
      <c r="M4" s="101"/>
      <c r="N4" s="101"/>
      <c r="O4" s="101"/>
      <c r="P4" s="101"/>
      <c r="Q4" s="104"/>
    </row>
    <row r="5" spans="1:17" ht="13.5" customHeight="1" x14ac:dyDescent="0.2">
      <c r="A5" s="101"/>
      <c r="B5" s="101"/>
      <c r="C5" s="101"/>
      <c r="D5" s="102"/>
      <c r="E5" s="101"/>
      <c r="F5" s="106"/>
      <c r="G5" s="106"/>
      <c r="H5" s="106"/>
      <c r="I5" s="111"/>
      <c r="J5" s="111"/>
      <c r="K5" s="111"/>
      <c r="L5" s="111"/>
      <c r="M5" s="101"/>
      <c r="N5" s="101"/>
      <c r="O5" s="101"/>
      <c r="P5" s="101"/>
      <c r="Q5" s="104"/>
    </row>
    <row r="6" spans="1:17" ht="154.5" customHeight="1" x14ac:dyDescent="0.2">
      <c r="A6" s="101"/>
      <c r="B6" s="1" t="s">
        <v>125</v>
      </c>
      <c r="C6" s="1" t="s">
        <v>126</v>
      </c>
      <c r="D6" s="102"/>
      <c r="E6" s="101"/>
      <c r="F6" s="3" t="s">
        <v>125</v>
      </c>
      <c r="G6" s="3" t="s">
        <v>126</v>
      </c>
      <c r="H6" s="3" t="s">
        <v>46</v>
      </c>
      <c r="I6" s="4" t="s">
        <v>127</v>
      </c>
      <c r="J6" s="5" t="s">
        <v>128</v>
      </c>
      <c r="K6" s="4" t="s">
        <v>127</v>
      </c>
      <c r="L6" s="1" t="s">
        <v>129</v>
      </c>
      <c r="M6" s="101"/>
      <c r="N6" s="1" t="s">
        <v>142</v>
      </c>
      <c r="O6" s="1" t="s">
        <v>143</v>
      </c>
      <c r="P6" s="101"/>
      <c r="Q6" s="105"/>
    </row>
    <row r="7" spans="1:17" ht="17.25" customHeight="1" x14ac:dyDescent="0.2">
      <c r="A7" s="12">
        <v>1</v>
      </c>
      <c r="B7" s="12">
        <v>2</v>
      </c>
      <c r="C7" s="12">
        <v>3</v>
      </c>
      <c r="D7" s="13">
        <v>4</v>
      </c>
      <c r="E7" s="12">
        <v>5</v>
      </c>
      <c r="F7" s="14">
        <v>6</v>
      </c>
      <c r="G7" s="14">
        <v>7</v>
      </c>
      <c r="H7" s="14">
        <v>8</v>
      </c>
      <c r="I7" s="21">
        <v>9</v>
      </c>
      <c r="J7" s="7">
        <v>10</v>
      </c>
      <c r="K7" s="21">
        <v>11</v>
      </c>
      <c r="L7" s="12">
        <v>12</v>
      </c>
      <c r="M7" s="12">
        <v>13</v>
      </c>
      <c r="N7" s="12">
        <v>14</v>
      </c>
      <c r="O7" s="12">
        <v>15</v>
      </c>
      <c r="P7" s="12">
        <v>16</v>
      </c>
      <c r="Q7" s="12">
        <v>17</v>
      </c>
    </row>
    <row r="8" spans="1:17" s="70" customFormat="1" ht="24" customHeight="1" x14ac:dyDescent="0.25">
      <c r="A8" s="113" t="s">
        <v>158</v>
      </c>
      <c r="B8" s="113"/>
      <c r="C8" s="113"/>
      <c r="D8" s="113"/>
      <c r="E8" s="113"/>
      <c r="F8" s="113"/>
      <c r="G8" s="113"/>
      <c r="H8" s="113"/>
      <c r="I8" s="113"/>
      <c r="J8" s="113"/>
      <c r="K8" s="113"/>
      <c r="L8" s="113"/>
      <c r="M8" s="113"/>
      <c r="N8" s="113"/>
      <c r="O8" s="113"/>
      <c r="P8" s="113"/>
      <c r="Q8" s="113"/>
    </row>
    <row r="9" spans="1:17" s="22" customFormat="1" ht="100.5" customHeight="1" x14ac:dyDescent="0.2">
      <c r="A9" s="7">
        <v>1</v>
      </c>
      <c r="B9" s="8" t="s">
        <v>161</v>
      </c>
      <c r="C9" s="8" t="s">
        <v>1412</v>
      </c>
      <c r="D9" s="15" t="s">
        <v>160</v>
      </c>
      <c r="E9" s="16" t="s">
        <v>2</v>
      </c>
      <c r="F9" s="17">
        <v>55</v>
      </c>
      <c r="G9" s="17">
        <v>55</v>
      </c>
      <c r="H9" s="17">
        <v>42</v>
      </c>
      <c r="I9" s="18">
        <v>288750</v>
      </c>
      <c r="J9" s="8" t="s">
        <v>162</v>
      </c>
      <c r="K9" s="11">
        <f>33000+198000+22382.03+28000</f>
        <v>281382.03000000003</v>
      </c>
      <c r="L9" s="8" t="s">
        <v>162</v>
      </c>
      <c r="M9" s="19" t="s">
        <v>1410</v>
      </c>
      <c r="N9" s="8" t="s">
        <v>681</v>
      </c>
      <c r="O9" s="8" t="s">
        <v>681</v>
      </c>
      <c r="P9" s="8" t="s">
        <v>614</v>
      </c>
      <c r="Q9" s="9"/>
    </row>
    <row r="10" spans="1:17" s="22" customFormat="1" ht="75.75" customHeight="1" x14ac:dyDescent="0.2">
      <c r="A10" s="7">
        <f>A9+1</f>
        <v>2</v>
      </c>
      <c r="B10" s="8" t="s">
        <v>901</v>
      </c>
      <c r="C10" s="8" t="s">
        <v>718</v>
      </c>
      <c r="D10" s="15" t="s">
        <v>163</v>
      </c>
      <c r="E10" s="16" t="s">
        <v>2</v>
      </c>
      <c r="F10" s="17">
        <v>50</v>
      </c>
      <c r="G10" s="17">
        <v>50</v>
      </c>
      <c r="H10" s="17">
        <v>38</v>
      </c>
      <c r="I10" s="11">
        <v>264500</v>
      </c>
      <c r="J10" s="8" t="s">
        <v>162</v>
      </c>
      <c r="K10" s="11">
        <f>30000+180000+24729.42+28000+4000</f>
        <v>266729.42</v>
      </c>
      <c r="L10" s="8" t="s">
        <v>162</v>
      </c>
      <c r="M10" s="19" t="s">
        <v>1414</v>
      </c>
      <c r="N10" s="8" t="s">
        <v>681</v>
      </c>
      <c r="O10" s="8" t="s">
        <v>681</v>
      </c>
      <c r="P10" s="8" t="s">
        <v>614</v>
      </c>
      <c r="Q10" s="9"/>
    </row>
    <row r="11" spans="1:17" s="22" customFormat="1" ht="102.75" customHeight="1" x14ac:dyDescent="0.2">
      <c r="A11" s="81">
        <f>A10+1</f>
        <v>3</v>
      </c>
      <c r="B11" s="82" t="s">
        <v>1048</v>
      </c>
      <c r="C11" s="82" t="s">
        <v>790</v>
      </c>
      <c r="D11" s="83" t="s">
        <v>164</v>
      </c>
      <c r="E11" s="84" t="s">
        <v>2</v>
      </c>
      <c r="F11" s="85">
        <v>60</v>
      </c>
      <c r="G11" s="85">
        <v>60</v>
      </c>
      <c r="H11" s="85">
        <v>48</v>
      </c>
      <c r="I11" s="86">
        <v>305840</v>
      </c>
      <c r="J11" s="82" t="s">
        <v>162</v>
      </c>
      <c r="K11" s="86">
        <f>36000+198000+20409.96+28000+7500</f>
        <v>289909.95999999996</v>
      </c>
      <c r="L11" s="82" t="s">
        <v>162</v>
      </c>
      <c r="M11" s="87" t="s">
        <v>1416</v>
      </c>
      <c r="N11" s="82" t="s">
        <v>681</v>
      </c>
      <c r="O11" s="82" t="s">
        <v>681</v>
      </c>
      <c r="P11" s="82" t="s">
        <v>614</v>
      </c>
      <c r="Q11" s="88"/>
    </row>
    <row r="12" spans="1:17" s="22" customFormat="1" ht="101.25" customHeight="1" x14ac:dyDescent="0.2">
      <c r="A12" s="7">
        <f>A11+1</f>
        <v>4</v>
      </c>
      <c r="B12" s="8" t="s">
        <v>1049</v>
      </c>
      <c r="C12" s="8" t="s">
        <v>1413</v>
      </c>
      <c r="D12" s="15" t="s">
        <v>165</v>
      </c>
      <c r="E12" s="16" t="s">
        <v>2</v>
      </c>
      <c r="F12" s="17">
        <v>45</v>
      </c>
      <c r="G12" s="17">
        <v>45</v>
      </c>
      <c r="H12" s="17">
        <v>33</v>
      </c>
      <c r="I12" s="11">
        <v>123750</v>
      </c>
      <c r="J12" s="8" t="s">
        <v>162</v>
      </c>
      <c r="K12" s="11">
        <f>13500+81000+23351.42+14000</f>
        <v>131851.41999999998</v>
      </c>
      <c r="L12" s="8" t="s">
        <v>162</v>
      </c>
      <c r="M12" s="8" t="s">
        <v>1415</v>
      </c>
      <c r="N12" s="8" t="s">
        <v>681</v>
      </c>
      <c r="O12" s="8" t="s">
        <v>681</v>
      </c>
      <c r="P12" s="8" t="s">
        <v>614</v>
      </c>
      <c r="Q12" s="9"/>
    </row>
    <row r="13" spans="1:17" s="22" customFormat="1" ht="113.25" customHeight="1" x14ac:dyDescent="0.2">
      <c r="A13" s="7">
        <f>A12+1</f>
        <v>5</v>
      </c>
      <c r="B13" s="8" t="s">
        <v>166</v>
      </c>
      <c r="C13" s="8" t="s">
        <v>1411</v>
      </c>
      <c r="D13" s="15" t="s">
        <v>165</v>
      </c>
      <c r="E13" s="16" t="s">
        <v>2</v>
      </c>
      <c r="F13" s="17">
        <v>45</v>
      </c>
      <c r="G13" s="17">
        <v>45</v>
      </c>
      <c r="H13" s="17">
        <v>35</v>
      </c>
      <c r="I13" s="11">
        <v>123750</v>
      </c>
      <c r="J13" s="8" t="s">
        <v>162</v>
      </c>
      <c r="K13" s="11">
        <f>13500+81000+14510.25+14000</f>
        <v>123010.25</v>
      </c>
      <c r="L13" s="8" t="s">
        <v>162</v>
      </c>
      <c r="M13" s="19" t="s">
        <v>1417</v>
      </c>
      <c r="N13" s="8" t="s">
        <v>791</v>
      </c>
      <c r="O13" s="8" t="s">
        <v>791</v>
      </c>
      <c r="P13" s="8" t="s">
        <v>614</v>
      </c>
      <c r="Q13" s="9"/>
    </row>
    <row r="14" spans="1:17" s="22" customFormat="1" ht="106.5" customHeight="1" x14ac:dyDescent="0.2">
      <c r="A14" s="7">
        <v>6</v>
      </c>
      <c r="B14" s="8" t="s">
        <v>1050</v>
      </c>
      <c r="C14" s="8" t="s">
        <v>855</v>
      </c>
      <c r="D14" s="15" t="s">
        <v>165</v>
      </c>
      <c r="E14" s="16" t="s">
        <v>2</v>
      </c>
      <c r="F14" s="17">
        <v>45</v>
      </c>
      <c r="G14" s="17">
        <v>45</v>
      </c>
      <c r="H14" s="17">
        <v>33</v>
      </c>
      <c r="I14" s="11">
        <v>123850</v>
      </c>
      <c r="J14" s="8" t="s">
        <v>162</v>
      </c>
      <c r="K14" s="11">
        <f>13500+81000+21834.37+14000+4000</f>
        <v>134334.37</v>
      </c>
      <c r="L14" s="8" t="s">
        <v>162</v>
      </c>
      <c r="M14" s="19" t="s">
        <v>1418</v>
      </c>
      <c r="N14" s="8" t="s">
        <v>681</v>
      </c>
      <c r="O14" s="8" t="s">
        <v>681</v>
      </c>
      <c r="P14" s="8" t="s">
        <v>614</v>
      </c>
      <c r="Q14" s="9"/>
    </row>
    <row r="15" spans="1:17" s="70" customFormat="1" ht="24" customHeight="1" x14ac:dyDescent="0.3">
      <c r="A15" s="108" t="s">
        <v>47</v>
      </c>
      <c r="B15" s="114"/>
      <c r="C15" s="114"/>
      <c r="D15" s="114"/>
      <c r="E15" s="114"/>
      <c r="F15" s="114"/>
      <c r="G15" s="114"/>
      <c r="H15" s="114"/>
      <c r="I15" s="114"/>
      <c r="J15" s="114"/>
      <c r="K15" s="114"/>
      <c r="L15" s="114"/>
      <c r="M15" s="114"/>
      <c r="N15" s="114"/>
      <c r="O15" s="114"/>
      <c r="P15" s="114"/>
      <c r="Q15" s="115"/>
    </row>
    <row r="16" spans="1:17" s="22" customFormat="1" ht="215.25" customHeight="1" x14ac:dyDescent="0.2">
      <c r="A16" s="7">
        <v>1</v>
      </c>
      <c r="B16" s="8" t="s">
        <v>168</v>
      </c>
      <c r="C16" s="8" t="s">
        <v>948</v>
      </c>
      <c r="D16" s="15" t="s">
        <v>167</v>
      </c>
      <c r="E16" s="16" t="s">
        <v>2</v>
      </c>
      <c r="F16" s="17">
        <v>60</v>
      </c>
      <c r="G16" s="17">
        <v>60</v>
      </c>
      <c r="H16" s="17">
        <v>46</v>
      </c>
      <c r="I16" s="23">
        <v>174750</v>
      </c>
      <c r="J16" s="8" t="s">
        <v>169</v>
      </c>
      <c r="K16" s="11">
        <f>18000+96000+40344.91+14000+6400</f>
        <v>174744.91</v>
      </c>
      <c r="L16" s="8" t="s">
        <v>169</v>
      </c>
      <c r="M16" s="19" t="s">
        <v>1420</v>
      </c>
      <c r="N16" s="8" t="s">
        <v>854</v>
      </c>
      <c r="O16" s="8" t="s">
        <v>854</v>
      </c>
      <c r="P16" s="8" t="s">
        <v>614</v>
      </c>
      <c r="Q16" s="9"/>
    </row>
    <row r="17" spans="1:17" s="22" customFormat="1" ht="201.75" customHeight="1" x14ac:dyDescent="0.2">
      <c r="A17" s="7">
        <v>2</v>
      </c>
      <c r="B17" s="8" t="s">
        <v>719</v>
      </c>
      <c r="C17" s="8" t="s">
        <v>1419</v>
      </c>
      <c r="D17" s="15" t="s">
        <v>170</v>
      </c>
      <c r="E17" s="16" t="s">
        <v>2</v>
      </c>
      <c r="F17" s="17">
        <v>150</v>
      </c>
      <c r="G17" s="17">
        <v>152</v>
      </c>
      <c r="H17" s="17">
        <v>105</v>
      </c>
      <c r="I17" s="18">
        <v>121340</v>
      </c>
      <c r="J17" s="8" t="s">
        <v>169</v>
      </c>
      <c r="K17" s="11">
        <f>16500+57600+23639.73+14000+9600</f>
        <v>121339.73</v>
      </c>
      <c r="L17" s="8" t="s">
        <v>169</v>
      </c>
      <c r="M17" s="19" t="s">
        <v>1421</v>
      </c>
      <c r="N17" s="8" t="s">
        <v>854</v>
      </c>
      <c r="O17" s="8" t="s">
        <v>854</v>
      </c>
      <c r="P17" s="8" t="s">
        <v>614</v>
      </c>
      <c r="Q17" s="9"/>
    </row>
    <row r="18" spans="1:17" s="22" customFormat="1" ht="209.25" customHeight="1" x14ac:dyDescent="0.2">
      <c r="A18" s="7">
        <v>3</v>
      </c>
      <c r="B18" s="8" t="s">
        <v>168</v>
      </c>
      <c r="C18" s="8" t="s">
        <v>948</v>
      </c>
      <c r="D18" s="15" t="s">
        <v>171</v>
      </c>
      <c r="E18" s="16" t="s">
        <v>2</v>
      </c>
      <c r="F18" s="17">
        <v>70</v>
      </c>
      <c r="G18" s="17">
        <v>72</v>
      </c>
      <c r="H18" s="17">
        <v>53</v>
      </c>
      <c r="I18" s="11">
        <v>190185</v>
      </c>
      <c r="J18" s="8" t="s">
        <v>169</v>
      </c>
      <c r="K18" s="11">
        <f>20100+107200+42482.07+14000+6400</f>
        <v>190182.07</v>
      </c>
      <c r="L18" s="8" t="s">
        <v>169</v>
      </c>
      <c r="M18" s="19" t="s">
        <v>1422</v>
      </c>
      <c r="N18" s="8" t="s">
        <v>854</v>
      </c>
      <c r="O18" s="8" t="s">
        <v>854</v>
      </c>
      <c r="P18" s="8" t="s">
        <v>614</v>
      </c>
      <c r="Q18" s="9"/>
    </row>
    <row r="19" spans="1:17" s="2" customFormat="1" ht="24" customHeight="1" x14ac:dyDescent="0.3">
      <c r="A19" s="112" t="s">
        <v>141</v>
      </c>
      <c r="B19" s="112"/>
      <c r="C19" s="112"/>
      <c r="D19" s="112"/>
      <c r="E19" s="112"/>
      <c r="F19" s="112"/>
      <c r="G19" s="112"/>
      <c r="H19" s="112"/>
      <c r="I19" s="112"/>
      <c r="J19" s="112"/>
      <c r="K19" s="112"/>
      <c r="L19" s="112"/>
      <c r="M19" s="112"/>
      <c r="N19" s="112"/>
      <c r="O19" s="112"/>
      <c r="P19" s="112"/>
      <c r="Q19" s="112"/>
    </row>
    <row r="20" spans="1:17" s="22" customFormat="1" ht="93.75" customHeight="1" x14ac:dyDescent="0.2">
      <c r="A20" s="7">
        <v>1</v>
      </c>
      <c r="B20" s="8" t="s">
        <v>1051</v>
      </c>
      <c r="C20" s="8" t="s">
        <v>1209</v>
      </c>
      <c r="D20" s="15" t="s">
        <v>172</v>
      </c>
      <c r="E20" s="16" t="s">
        <v>2</v>
      </c>
      <c r="F20" s="17">
        <v>73</v>
      </c>
      <c r="G20" s="17">
        <v>73</v>
      </c>
      <c r="H20" s="17">
        <v>63</v>
      </c>
      <c r="I20" s="25">
        <v>5230</v>
      </c>
      <c r="J20" s="8" t="s">
        <v>162</v>
      </c>
      <c r="K20" s="11">
        <f>4380+850</f>
        <v>5230</v>
      </c>
      <c r="L20" s="8" t="s">
        <v>169</v>
      </c>
      <c r="M20" s="19" t="s">
        <v>1210</v>
      </c>
      <c r="N20" s="8" t="s">
        <v>613</v>
      </c>
      <c r="O20" s="8" t="s">
        <v>613</v>
      </c>
      <c r="P20" s="8" t="s">
        <v>614</v>
      </c>
      <c r="Q20" s="9"/>
    </row>
    <row r="21" spans="1:17" s="22" customFormat="1" ht="108.75" customHeight="1" x14ac:dyDescent="0.2">
      <c r="A21" s="7">
        <v>2</v>
      </c>
      <c r="B21" s="8" t="s">
        <v>1052</v>
      </c>
      <c r="C21" s="8" t="s">
        <v>1025</v>
      </c>
      <c r="D21" s="15" t="s">
        <v>173</v>
      </c>
      <c r="E21" s="16" t="s">
        <v>2</v>
      </c>
      <c r="F21" s="17">
        <v>73</v>
      </c>
      <c r="G21" s="17">
        <v>73</v>
      </c>
      <c r="H21" s="17">
        <v>61</v>
      </c>
      <c r="I21" s="25">
        <v>5230</v>
      </c>
      <c r="J21" s="8" t="s">
        <v>162</v>
      </c>
      <c r="K21" s="11">
        <f>4380+850</f>
        <v>5230</v>
      </c>
      <c r="L21" s="8" t="s">
        <v>169</v>
      </c>
      <c r="M21" s="19" t="s">
        <v>1423</v>
      </c>
      <c r="N21" s="8" t="s">
        <v>613</v>
      </c>
      <c r="O21" s="8" t="s">
        <v>613</v>
      </c>
      <c r="P21" s="8" t="s">
        <v>614</v>
      </c>
      <c r="Q21" s="9"/>
    </row>
    <row r="22" spans="1:17" s="22" customFormat="1" ht="280.5" customHeight="1" x14ac:dyDescent="0.2">
      <c r="A22" s="7">
        <v>3</v>
      </c>
      <c r="B22" s="8" t="s">
        <v>177</v>
      </c>
      <c r="C22" s="8" t="s">
        <v>891</v>
      </c>
      <c r="D22" s="15" t="s">
        <v>175</v>
      </c>
      <c r="E22" s="16" t="s">
        <v>2</v>
      </c>
      <c r="F22" s="17">
        <v>73</v>
      </c>
      <c r="G22" s="17">
        <v>73</v>
      </c>
      <c r="H22" s="17">
        <v>56</v>
      </c>
      <c r="I22" s="25">
        <v>5230</v>
      </c>
      <c r="J22" s="8" t="s">
        <v>162</v>
      </c>
      <c r="K22" s="11">
        <v>5230</v>
      </c>
      <c r="L22" s="8" t="s">
        <v>169</v>
      </c>
      <c r="M22" s="19" t="s">
        <v>1424</v>
      </c>
      <c r="N22" s="8" t="s">
        <v>890</v>
      </c>
      <c r="O22" s="8" t="s">
        <v>613</v>
      </c>
      <c r="P22" s="8" t="s">
        <v>614</v>
      </c>
      <c r="Q22" s="9"/>
    </row>
    <row r="23" spans="1:17" s="22" customFormat="1" ht="83.25" customHeight="1" x14ac:dyDescent="0.2">
      <c r="A23" s="7">
        <v>4</v>
      </c>
      <c r="B23" s="8" t="s">
        <v>682</v>
      </c>
      <c r="C23" s="8" t="s">
        <v>949</v>
      </c>
      <c r="D23" s="15" t="s">
        <v>176</v>
      </c>
      <c r="E23" s="16" t="s">
        <v>2</v>
      </c>
      <c r="F23" s="17">
        <v>72</v>
      </c>
      <c r="G23" s="17">
        <v>72</v>
      </c>
      <c r="H23" s="17">
        <v>67</v>
      </c>
      <c r="I23" s="25">
        <v>5155</v>
      </c>
      <c r="J23" s="8" t="s">
        <v>162</v>
      </c>
      <c r="K23" s="11">
        <v>5155</v>
      </c>
      <c r="L23" s="8" t="s">
        <v>169</v>
      </c>
      <c r="M23" s="19" t="s">
        <v>1425</v>
      </c>
      <c r="N23" s="8" t="s">
        <v>613</v>
      </c>
      <c r="O23" s="8" t="s">
        <v>613</v>
      </c>
      <c r="P23" s="8" t="s">
        <v>614</v>
      </c>
      <c r="Q23" s="26"/>
    </row>
    <row r="24" spans="1:17" s="22" customFormat="1" ht="104.25" customHeight="1" x14ac:dyDescent="0.2">
      <c r="A24" s="7">
        <v>5</v>
      </c>
      <c r="B24" s="8" t="s">
        <v>683</v>
      </c>
      <c r="C24" s="8" t="s">
        <v>611</v>
      </c>
      <c r="D24" s="15" t="s">
        <v>178</v>
      </c>
      <c r="E24" s="16" t="s">
        <v>2</v>
      </c>
      <c r="F24" s="17">
        <v>167</v>
      </c>
      <c r="G24" s="17">
        <v>167</v>
      </c>
      <c r="H24" s="17">
        <v>167</v>
      </c>
      <c r="I24" s="25">
        <v>11020</v>
      </c>
      <c r="J24" s="8" t="s">
        <v>162</v>
      </c>
      <c r="K24" s="11">
        <v>11020</v>
      </c>
      <c r="L24" s="8" t="s">
        <v>169</v>
      </c>
      <c r="M24" s="19" t="s">
        <v>1426</v>
      </c>
      <c r="N24" s="8" t="s">
        <v>612</v>
      </c>
      <c r="O24" s="8" t="s">
        <v>613</v>
      </c>
      <c r="P24" s="8" t="s">
        <v>614</v>
      </c>
      <c r="Q24" s="8"/>
    </row>
    <row r="25" spans="1:17" s="22" customFormat="1" ht="83.25" customHeight="1" x14ac:dyDescent="0.2">
      <c r="A25" s="7">
        <v>6</v>
      </c>
      <c r="B25" s="8" t="s">
        <v>684</v>
      </c>
      <c r="C25" s="8" t="s">
        <v>1268</v>
      </c>
      <c r="D25" s="15" t="s">
        <v>179</v>
      </c>
      <c r="E25" s="16" t="s">
        <v>2</v>
      </c>
      <c r="F25" s="17">
        <v>167</v>
      </c>
      <c r="G25" s="17">
        <v>167</v>
      </c>
      <c r="H25" s="17">
        <v>167</v>
      </c>
      <c r="I25" s="25">
        <v>11020</v>
      </c>
      <c r="J25" s="8" t="s">
        <v>162</v>
      </c>
      <c r="K25" s="11">
        <v>11020</v>
      </c>
      <c r="L25" s="8" t="s">
        <v>613</v>
      </c>
      <c r="M25" s="19" t="s">
        <v>1269</v>
      </c>
      <c r="N25" s="8" t="s">
        <v>612</v>
      </c>
      <c r="O25" s="8" t="s">
        <v>613</v>
      </c>
      <c r="P25" s="8" t="s">
        <v>614</v>
      </c>
      <c r="Q25" s="8"/>
    </row>
    <row r="26" spans="1:17" s="70" customFormat="1" ht="24" customHeight="1" x14ac:dyDescent="0.3">
      <c r="A26" s="112" t="s">
        <v>180</v>
      </c>
      <c r="B26" s="112"/>
      <c r="C26" s="112"/>
      <c r="D26" s="112"/>
      <c r="E26" s="112"/>
      <c r="F26" s="112"/>
      <c r="G26" s="112"/>
      <c r="H26" s="112"/>
      <c r="I26" s="112"/>
      <c r="J26" s="112"/>
      <c r="K26" s="112"/>
      <c r="L26" s="112"/>
      <c r="M26" s="112"/>
      <c r="N26" s="112"/>
      <c r="O26" s="112"/>
      <c r="P26" s="112"/>
      <c r="Q26" s="112"/>
    </row>
    <row r="27" spans="1:17" s="22" customFormat="1" ht="82.5" customHeight="1" x14ac:dyDescent="0.2">
      <c r="A27" s="7">
        <v>1</v>
      </c>
      <c r="B27" s="8" t="s">
        <v>182</v>
      </c>
      <c r="C27" s="8" t="s">
        <v>1398</v>
      </c>
      <c r="D27" s="15" t="s">
        <v>181</v>
      </c>
      <c r="E27" s="16" t="s">
        <v>2</v>
      </c>
      <c r="F27" s="17">
        <v>30</v>
      </c>
      <c r="G27" s="17">
        <v>59</v>
      </c>
      <c r="H27" s="17">
        <v>44</v>
      </c>
      <c r="I27" s="25">
        <v>31500</v>
      </c>
      <c r="J27" s="8" t="s">
        <v>162</v>
      </c>
      <c r="K27" s="11">
        <f>4560+1080+20900+1757.22+3178.78</f>
        <v>31476</v>
      </c>
      <c r="L27" s="8" t="s">
        <v>613</v>
      </c>
      <c r="M27" s="19" t="s">
        <v>1399</v>
      </c>
      <c r="N27" s="8" t="s">
        <v>1400</v>
      </c>
      <c r="O27" s="8" t="s">
        <v>697</v>
      </c>
      <c r="P27" s="8" t="s">
        <v>614</v>
      </c>
      <c r="Q27" s="9"/>
    </row>
    <row r="28" spans="1:17" s="70" customFormat="1" ht="24" customHeight="1" x14ac:dyDescent="0.3">
      <c r="A28" s="112" t="s">
        <v>130</v>
      </c>
      <c r="B28" s="112"/>
      <c r="C28" s="112"/>
      <c r="D28" s="112"/>
      <c r="E28" s="112"/>
      <c r="F28" s="112"/>
      <c r="G28" s="112"/>
      <c r="H28" s="112"/>
      <c r="I28" s="112"/>
      <c r="J28" s="112"/>
      <c r="K28" s="112"/>
      <c r="L28" s="112"/>
      <c r="M28" s="112"/>
      <c r="N28" s="112"/>
      <c r="O28" s="112"/>
      <c r="P28" s="112"/>
      <c r="Q28" s="112"/>
    </row>
    <row r="29" spans="1:17" s="22" customFormat="1" ht="183.75" customHeight="1" x14ac:dyDescent="0.2">
      <c r="A29" s="7">
        <v>1</v>
      </c>
      <c r="B29" s="8" t="s">
        <v>182</v>
      </c>
      <c r="C29" s="8" t="s">
        <v>1401</v>
      </c>
      <c r="D29" s="15" t="s">
        <v>183</v>
      </c>
      <c r="E29" s="16" t="s">
        <v>2</v>
      </c>
      <c r="F29" s="17">
        <v>100</v>
      </c>
      <c r="G29" s="17">
        <v>101</v>
      </c>
      <c r="H29" s="17">
        <v>82</v>
      </c>
      <c r="I29" s="11">
        <v>60000</v>
      </c>
      <c r="J29" s="8" t="s">
        <v>162</v>
      </c>
      <c r="K29" s="11">
        <f>12000+36000+7000+4980.16</f>
        <v>59980.160000000003</v>
      </c>
      <c r="L29" s="8" t="s">
        <v>613</v>
      </c>
      <c r="M29" s="19" t="s">
        <v>1427</v>
      </c>
      <c r="N29" s="8" t="s">
        <v>613</v>
      </c>
      <c r="O29" s="8" t="s">
        <v>681</v>
      </c>
      <c r="P29" s="8" t="s">
        <v>614</v>
      </c>
      <c r="Q29" s="9"/>
    </row>
    <row r="30" spans="1:17" s="22" customFormat="1" ht="409.5" customHeight="1" x14ac:dyDescent="0.2">
      <c r="A30" s="7">
        <v>2</v>
      </c>
      <c r="B30" s="8" t="s">
        <v>1053</v>
      </c>
      <c r="C30" s="8" t="s">
        <v>881</v>
      </c>
      <c r="D30" s="15" t="s">
        <v>184</v>
      </c>
      <c r="E30" s="16" t="s">
        <v>2</v>
      </c>
      <c r="F30" s="17">
        <v>150</v>
      </c>
      <c r="G30" s="17">
        <v>175</v>
      </c>
      <c r="H30" s="17">
        <v>125</v>
      </c>
      <c r="I30" s="11">
        <v>71000</v>
      </c>
      <c r="J30" s="8" t="s">
        <v>162</v>
      </c>
      <c r="K30" s="11">
        <v>70997.53</v>
      </c>
      <c r="L30" s="8" t="s">
        <v>162</v>
      </c>
      <c r="M30" s="19" t="s">
        <v>1428</v>
      </c>
      <c r="N30" s="8" t="s">
        <v>613</v>
      </c>
      <c r="O30" s="8" t="s">
        <v>882</v>
      </c>
      <c r="P30" s="8" t="s">
        <v>614</v>
      </c>
      <c r="Q30" s="9"/>
    </row>
    <row r="31" spans="1:17" s="22" customFormat="1" ht="117.75" customHeight="1" x14ac:dyDescent="0.2">
      <c r="A31" s="7">
        <v>3</v>
      </c>
      <c r="B31" s="8" t="s">
        <v>186</v>
      </c>
      <c r="C31" s="8" t="s">
        <v>1045</v>
      </c>
      <c r="D31" s="15" t="s">
        <v>185</v>
      </c>
      <c r="E31" s="16" t="s">
        <v>2</v>
      </c>
      <c r="F31" s="17">
        <v>100</v>
      </c>
      <c r="G31" s="17">
        <v>100</v>
      </c>
      <c r="H31" s="17">
        <v>80</v>
      </c>
      <c r="I31" s="11">
        <v>70000</v>
      </c>
      <c r="J31" s="8" t="s">
        <v>162</v>
      </c>
      <c r="K31" s="11">
        <f>18000+32000+8000+12000</f>
        <v>70000</v>
      </c>
      <c r="L31" s="8" t="s">
        <v>162</v>
      </c>
      <c r="M31" s="19" t="s">
        <v>1054</v>
      </c>
      <c r="N31" s="8" t="s">
        <v>697</v>
      </c>
      <c r="O31" s="8" t="s">
        <v>1046</v>
      </c>
      <c r="P31" s="8" t="s">
        <v>614</v>
      </c>
      <c r="Q31" s="9"/>
    </row>
    <row r="32" spans="1:17" s="22" customFormat="1" ht="152.25" customHeight="1" x14ac:dyDescent="0.2">
      <c r="A32" s="7">
        <v>4</v>
      </c>
      <c r="B32" s="8" t="s">
        <v>188</v>
      </c>
      <c r="C32" s="8" t="s">
        <v>1235</v>
      </c>
      <c r="D32" s="15" t="s">
        <v>187</v>
      </c>
      <c r="E32" s="16" t="s">
        <v>2</v>
      </c>
      <c r="F32" s="17">
        <v>150</v>
      </c>
      <c r="G32" s="17">
        <v>155</v>
      </c>
      <c r="H32" s="17">
        <v>101</v>
      </c>
      <c r="I32" s="11">
        <v>114000</v>
      </c>
      <c r="J32" s="8" t="s">
        <v>162</v>
      </c>
      <c r="K32" s="11">
        <v>113999.36</v>
      </c>
      <c r="L32" s="8" t="s">
        <v>162</v>
      </c>
      <c r="M32" s="19" t="s">
        <v>1429</v>
      </c>
      <c r="N32" s="8" t="s">
        <v>613</v>
      </c>
      <c r="O32" s="8" t="s">
        <v>681</v>
      </c>
      <c r="P32" s="8" t="s">
        <v>614</v>
      </c>
      <c r="Q32" s="9"/>
    </row>
    <row r="33" spans="1:17" s="70" customFormat="1" ht="24" customHeight="1" x14ac:dyDescent="0.25">
      <c r="A33" s="116" t="s">
        <v>48</v>
      </c>
      <c r="B33" s="116"/>
      <c r="C33" s="116"/>
      <c r="D33" s="116"/>
      <c r="E33" s="116"/>
      <c r="F33" s="116"/>
      <c r="G33" s="116"/>
      <c r="H33" s="116"/>
      <c r="I33" s="116"/>
      <c r="J33" s="116"/>
      <c r="K33" s="116"/>
      <c r="L33" s="116"/>
      <c r="M33" s="116"/>
      <c r="N33" s="116"/>
      <c r="O33" s="116"/>
      <c r="P33" s="116"/>
      <c r="Q33" s="116"/>
    </row>
    <row r="34" spans="1:17" s="22" customFormat="1" ht="366" customHeight="1" x14ac:dyDescent="0.2">
      <c r="A34" s="7">
        <v>1</v>
      </c>
      <c r="B34" s="8" t="s">
        <v>190</v>
      </c>
      <c r="C34" s="8" t="s">
        <v>1431</v>
      </c>
      <c r="D34" s="15" t="s">
        <v>189</v>
      </c>
      <c r="E34" s="16" t="s">
        <v>2</v>
      </c>
      <c r="F34" s="17">
        <v>40</v>
      </c>
      <c r="G34" s="17">
        <v>74</v>
      </c>
      <c r="H34" s="17">
        <v>41</v>
      </c>
      <c r="I34" s="25">
        <v>31500</v>
      </c>
      <c r="J34" s="8" t="s">
        <v>613</v>
      </c>
      <c r="K34" s="11">
        <v>31500</v>
      </c>
      <c r="L34" s="8" t="s">
        <v>613</v>
      </c>
      <c r="M34" s="19" t="s">
        <v>1430</v>
      </c>
      <c r="N34" s="8" t="s">
        <v>897</v>
      </c>
      <c r="O34" s="8" t="s">
        <v>898</v>
      </c>
      <c r="P34" s="8" t="s">
        <v>614</v>
      </c>
      <c r="Q34" s="8"/>
    </row>
    <row r="35" spans="1:17" s="70" customFormat="1" ht="24" customHeight="1" x14ac:dyDescent="0.3">
      <c r="A35" s="112" t="s">
        <v>153</v>
      </c>
      <c r="B35" s="112"/>
      <c r="C35" s="112"/>
      <c r="D35" s="112"/>
      <c r="E35" s="112"/>
      <c r="F35" s="112"/>
      <c r="G35" s="112"/>
      <c r="H35" s="112"/>
      <c r="I35" s="112"/>
      <c r="J35" s="112"/>
      <c r="K35" s="112"/>
      <c r="L35" s="112"/>
      <c r="M35" s="112"/>
      <c r="N35" s="112"/>
      <c r="O35" s="112"/>
      <c r="P35" s="112"/>
      <c r="Q35" s="112"/>
    </row>
    <row r="36" spans="1:17" s="22" customFormat="1" ht="89.25" customHeight="1" x14ac:dyDescent="0.2">
      <c r="A36" s="7">
        <v>1</v>
      </c>
      <c r="B36" s="8" t="s">
        <v>192</v>
      </c>
      <c r="C36" s="8" t="s">
        <v>1042</v>
      </c>
      <c r="D36" s="15" t="s">
        <v>191</v>
      </c>
      <c r="E36" s="16" t="s">
        <v>2</v>
      </c>
      <c r="F36" s="17">
        <v>90</v>
      </c>
      <c r="G36" s="17">
        <v>90</v>
      </c>
      <c r="H36" s="17">
        <v>63</v>
      </c>
      <c r="I36" s="11">
        <v>178500</v>
      </c>
      <c r="J36" s="8" t="s">
        <v>162</v>
      </c>
      <c r="K36" s="11">
        <f>145800+16200+5421.42+5078.58+6000</f>
        <v>178500</v>
      </c>
      <c r="L36" s="8" t="s">
        <v>162</v>
      </c>
      <c r="M36" s="19" t="s">
        <v>1055</v>
      </c>
      <c r="N36" s="8" t="s">
        <v>1040</v>
      </c>
      <c r="O36" s="8" t="s">
        <v>1043</v>
      </c>
      <c r="P36" s="8" t="s">
        <v>614</v>
      </c>
      <c r="Q36" s="9"/>
    </row>
    <row r="37" spans="1:17" s="22" customFormat="1" ht="407.25" customHeight="1" x14ac:dyDescent="0.2">
      <c r="A37" s="7">
        <v>2</v>
      </c>
      <c r="B37" s="8" t="s">
        <v>193</v>
      </c>
      <c r="C37" s="8" t="s">
        <v>1432</v>
      </c>
      <c r="D37" s="15" t="s">
        <v>194</v>
      </c>
      <c r="E37" s="16" t="s">
        <v>2</v>
      </c>
      <c r="F37" s="17">
        <v>85</v>
      </c>
      <c r="G37" s="17">
        <v>85</v>
      </c>
      <c r="H37" s="17">
        <v>58</v>
      </c>
      <c r="I37" s="11">
        <v>171000</v>
      </c>
      <c r="J37" s="8" t="s">
        <v>162</v>
      </c>
      <c r="K37" s="11">
        <v>171000</v>
      </c>
      <c r="L37" s="8" t="s">
        <v>162</v>
      </c>
      <c r="M37" s="19" t="s">
        <v>1056</v>
      </c>
      <c r="N37" s="8" t="s">
        <v>763</v>
      </c>
      <c r="O37" s="8" t="s">
        <v>764</v>
      </c>
      <c r="P37" s="8" t="s">
        <v>614</v>
      </c>
      <c r="Q37" s="9"/>
    </row>
    <row r="38" spans="1:17" s="22" customFormat="1" ht="409.5" customHeight="1" x14ac:dyDescent="0.2">
      <c r="A38" s="7">
        <v>3</v>
      </c>
      <c r="B38" s="8" t="s">
        <v>193</v>
      </c>
      <c r="C38" s="8" t="s">
        <v>1433</v>
      </c>
      <c r="D38" s="15" t="s">
        <v>195</v>
      </c>
      <c r="E38" s="16" t="s">
        <v>2</v>
      </c>
      <c r="F38" s="17">
        <v>85</v>
      </c>
      <c r="G38" s="17">
        <v>85</v>
      </c>
      <c r="H38" s="17">
        <v>58</v>
      </c>
      <c r="I38" s="11">
        <v>171000</v>
      </c>
      <c r="J38" s="8" t="s">
        <v>162</v>
      </c>
      <c r="K38" s="11">
        <v>171000</v>
      </c>
      <c r="L38" s="8" t="s">
        <v>162</v>
      </c>
      <c r="M38" s="19" t="s">
        <v>1056</v>
      </c>
      <c r="N38" s="8" t="s">
        <v>763</v>
      </c>
      <c r="O38" s="8" t="s">
        <v>764</v>
      </c>
      <c r="P38" s="8" t="s">
        <v>614</v>
      </c>
      <c r="Q38" s="9"/>
    </row>
    <row r="39" spans="1:17" s="22" customFormat="1" ht="155.25" customHeight="1" x14ac:dyDescent="0.2">
      <c r="A39" s="7">
        <v>4</v>
      </c>
      <c r="B39" s="8" t="s">
        <v>197</v>
      </c>
      <c r="C39" s="8" t="s">
        <v>1039</v>
      </c>
      <c r="D39" s="15" t="s">
        <v>196</v>
      </c>
      <c r="E39" s="16" t="s">
        <v>2</v>
      </c>
      <c r="F39" s="17">
        <v>90</v>
      </c>
      <c r="G39" s="17">
        <v>90</v>
      </c>
      <c r="H39" s="17">
        <v>63</v>
      </c>
      <c r="I39" s="11">
        <v>122613</v>
      </c>
      <c r="J39" s="8" t="s">
        <v>162</v>
      </c>
      <c r="K39" s="11">
        <f>97200+10800+5539.18+5073.82+4000</f>
        <v>122613</v>
      </c>
      <c r="L39" s="8" t="s">
        <v>162</v>
      </c>
      <c r="M39" s="19" t="s">
        <v>1434</v>
      </c>
      <c r="N39" s="8" t="s">
        <v>1040</v>
      </c>
      <c r="O39" s="8" t="s">
        <v>1041</v>
      </c>
      <c r="P39" s="8" t="s">
        <v>614</v>
      </c>
      <c r="Q39" s="9"/>
    </row>
    <row r="40" spans="1:17" s="70" customFormat="1" ht="24" customHeight="1" x14ac:dyDescent="0.3">
      <c r="A40" s="112" t="s">
        <v>151</v>
      </c>
      <c r="B40" s="112"/>
      <c r="C40" s="112"/>
      <c r="D40" s="112"/>
      <c r="E40" s="112"/>
      <c r="F40" s="112"/>
      <c r="G40" s="112"/>
      <c r="H40" s="112"/>
      <c r="I40" s="112"/>
      <c r="J40" s="112"/>
      <c r="K40" s="112"/>
      <c r="L40" s="112"/>
      <c r="M40" s="112"/>
      <c r="N40" s="112"/>
      <c r="O40" s="112"/>
      <c r="P40" s="112"/>
      <c r="Q40" s="112"/>
    </row>
    <row r="41" spans="1:17" s="22" customFormat="1" ht="152.25" customHeight="1" x14ac:dyDescent="0.2">
      <c r="A41" s="7">
        <v>1</v>
      </c>
      <c r="B41" s="8" t="s">
        <v>199</v>
      </c>
      <c r="C41" s="8" t="s">
        <v>1436</v>
      </c>
      <c r="D41" s="15" t="s">
        <v>198</v>
      </c>
      <c r="E41" s="27" t="s">
        <v>2</v>
      </c>
      <c r="F41" s="17">
        <v>40</v>
      </c>
      <c r="G41" s="17">
        <v>40</v>
      </c>
      <c r="H41" s="17">
        <v>25</v>
      </c>
      <c r="I41" s="25">
        <v>89550</v>
      </c>
      <c r="J41" s="8" t="s">
        <v>169</v>
      </c>
      <c r="K41" s="11">
        <f>7200+47250+15412.69+9600+8000</f>
        <v>87462.69</v>
      </c>
      <c r="L41" s="8" t="s">
        <v>169</v>
      </c>
      <c r="M41" s="19" t="s">
        <v>1435</v>
      </c>
      <c r="N41" s="8" t="s">
        <v>613</v>
      </c>
      <c r="O41" s="8" t="s">
        <v>681</v>
      </c>
      <c r="P41" s="8" t="s">
        <v>614</v>
      </c>
      <c r="Q41" s="8"/>
    </row>
    <row r="42" spans="1:17" s="22" customFormat="1" ht="167.25" customHeight="1" x14ac:dyDescent="0.2">
      <c r="A42" s="7">
        <v>2</v>
      </c>
      <c r="B42" s="8" t="s">
        <v>201</v>
      </c>
      <c r="C42" s="8" t="s">
        <v>903</v>
      </c>
      <c r="D42" s="15" t="s">
        <v>200</v>
      </c>
      <c r="E42" s="27" t="s">
        <v>2</v>
      </c>
      <c r="F42" s="17">
        <v>40</v>
      </c>
      <c r="G42" s="17">
        <v>41</v>
      </c>
      <c r="H42" s="17">
        <v>32</v>
      </c>
      <c r="I42" s="11">
        <v>93800</v>
      </c>
      <c r="J42" s="8"/>
      <c r="K42" s="11">
        <f>7200+54000+12848.41+9600+5000</f>
        <v>88648.41</v>
      </c>
      <c r="L42" s="8" t="s">
        <v>169</v>
      </c>
      <c r="M42" s="19" t="s">
        <v>1437</v>
      </c>
      <c r="N42" s="8" t="s">
        <v>613</v>
      </c>
      <c r="O42" s="8" t="s">
        <v>681</v>
      </c>
      <c r="P42" s="8" t="s">
        <v>614</v>
      </c>
      <c r="Q42" s="9"/>
    </row>
    <row r="43" spans="1:17" s="22" customFormat="1" ht="148.5" customHeight="1" x14ac:dyDescent="0.2">
      <c r="A43" s="7">
        <v>3</v>
      </c>
      <c r="B43" s="8" t="s">
        <v>1057</v>
      </c>
      <c r="C43" s="8" t="s">
        <v>892</v>
      </c>
      <c r="D43" s="15" t="s">
        <v>202</v>
      </c>
      <c r="E43" s="27" t="s">
        <v>2</v>
      </c>
      <c r="F43" s="17">
        <v>35</v>
      </c>
      <c r="G43" s="17">
        <v>35</v>
      </c>
      <c r="H43" s="17">
        <v>19</v>
      </c>
      <c r="I43" s="11">
        <v>111300</v>
      </c>
      <c r="J43" s="8" t="s">
        <v>169</v>
      </c>
      <c r="K43" s="11">
        <v>106935</v>
      </c>
      <c r="L43" s="8" t="s">
        <v>169</v>
      </c>
      <c r="M43" s="19" t="s">
        <v>1438</v>
      </c>
      <c r="N43" s="8" t="s">
        <v>613</v>
      </c>
      <c r="O43" s="8" t="s">
        <v>681</v>
      </c>
      <c r="P43" s="8" t="s">
        <v>614</v>
      </c>
      <c r="Q43" s="9"/>
    </row>
    <row r="44" spans="1:17" s="22" customFormat="1" ht="117" customHeight="1" x14ac:dyDescent="0.2">
      <c r="A44" s="7">
        <v>4</v>
      </c>
      <c r="B44" s="8" t="s">
        <v>1057</v>
      </c>
      <c r="C44" s="8" t="s">
        <v>856</v>
      </c>
      <c r="D44" s="15" t="s">
        <v>203</v>
      </c>
      <c r="E44" s="27" t="s">
        <v>2</v>
      </c>
      <c r="F44" s="17">
        <v>35</v>
      </c>
      <c r="G44" s="17">
        <v>35</v>
      </c>
      <c r="H44" s="17">
        <v>20</v>
      </c>
      <c r="I44" s="11">
        <v>111300</v>
      </c>
      <c r="J44" s="8" t="s">
        <v>169</v>
      </c>
      <c r="K44" s="11">
        <f>8400+63000+13114.02+12800+9600</f>
        <v>106914.02</v>
      </c>
      <c r="L44" s="8" t="s">
        <v>169</v>
      </c>
      <c r="M44" s="19" t="s">
        <v>1439</v>
      </c>
      <c r="N44" s="8" t="s">
        <v>613</v>
      </c>
      <c r="O44" s="8" t="s">
        <v>681</v>
      </c>
      <c r="P44" s="8" t="s">
        <v>614</v>
      </c>
      <c r="Q44" s="9"/>
    </row>
    <row r="45" spans="1:17" s="70" customFormat="1" ht="24" customHeight="1" x14ac:dyDescent="0.3">
      <c r="A45" s="112" t="s">
        <v>34</v>
      </c>
      <c r="B45" s="112"/>
      <c r="C45" s="112"/>
      <c r="D45" s="112"/>
      <c r="E45" s="112"/>
      <c r="F45" s="112"/>
      <c r="G45" s="112"/>
      <c r="H45" s="112"/>
      <c r="I45" s="112"/>
      <c r="J45" s="112"/>
      <c r="K45" s="112"/>
      <c r="L45" s="112"/>
      <c r="M45" s="112"/>
      <c r="N45" s="112"/>
      <c r="O45" s="112"/>
      <c r="P45" s="112"/>
      <c r="Q45" s="112"/>
    </row>
    <row r="46" spans="1:17" s="22" customFormat="1" ht="81.75" customHeight="1" x14ac:dyDescent="0.2">
      <c r="A46" s="7">
        <v>1</v>
      </c>
      <c r="B46" s="28" t="s">
        <v>448</v>
      </c>
      <c r="C46" s="8"/>
      <c r="D46" s="29" t="s">
        <v>447</v>
      </c>
      <c r="E46" s="16" t="s">
        <v>2</v>
      </c>
      <c r="F46" s="30">
        <v>480</v>
      </c>
      <c r="G46" s="17"/>
      <c r="H46" s="17"/>
      <c r="I46" s="31">
        <v>1170720</v>
      </c>
      <c r="J46" s="8" t="s">
        <v>162</v>
      </c>
      <c r="K46" s="11"/>
      <c r="L46" s="8"/>
      <c r="M46" s="8"/>
      <c r="N46" s="8"/>
      <c r="O46" s="8"/>
      <c r="P46" s="8"/>
      <c r="Q46" s="9"/>
    </row>
    <row r="47" spans="1:17" s="22" customFormat="1" ht="109.5" customHeight="1" x14ac:dyDescent="0.2">
      <c r="A47" s="32" t="s">
        <v>49</v>
      </c>
      <c r="B47" s="28" t="s">
        <v>450</v>
      </c>
      <c r="C47" s="8" t="s">
        <v>801</v>
      </c>
      <c r="D47" s="33" t="s">
        <v>449</v>
      </c>
      <c r="E47" s="16" t="s">
        <v>2</v>
      </c>
      <c r="F47" s="30">
        <v>10</v>
      </c>
      <c r="G47" s="17">
        <v>10</v>
      </c>
      <c r="H47" s="17">
        <v>8</v>
      </c>
      <c r="I47" s="31">
        <v>24390</v>
      </c>
      <c r="J47" s="8" t="s">
        <v>162</v>
      </c>
      <c r="K47" s="11">
        <f>19512+5133.11</f>
        <v>24645.11</v>
      </c>
      <c r="L47" s="8" t="s">
        <v>169</v>
      </c>
      <c r="M47" s="19" t="s">
        <v>1440</v>
      </c>
      <c r="N47" s="8" t="s">
        <v>613</v>
      </c>
      <c r="O47" s="8" t="s">
        <v>802</v>
      </c>
      <c r="P47" s="8" t="s">
        <v>614</v>
      </c>
      <c r="Q47" s="9"/>
    </row>
    <row r="48" spans="1:17" s="22" customFormat="1" ht="120" customHeight="1" x14ac:dyDescent="0.2">
      <c r="A48" s="32" t="s">
        <v>50</v>
      </c>
      <c r="B48" s="28" t="s">
        <v>456</v>
      </c>
      <c r="C48" s="8" t="s">
        <v>803</v>
      </c>
      <c r="D48" s="33" t="s">
        <v>455</v>
      </c>
      <c r="E48" s="16" t="s">
        <v>2</v>
      </c>
      <c r="F48" s="30">
        <v>10</v>
      </c>
      <c r="G48" s="17">
        <v>10</v>
      </c>
      <c r="H48" s="17">
        <v>8</v>
      </c>
      <c r="I48" s="31">
        <v>24390</v>
      </c>
      <c r="J48" s="8" t="s">
        <v>162</v>
      </c>
      <c r="K48" s="11">
        <f>19512+5129.91</f>
        <v>24641.91</v>
      </c>
      <c r="L48" s="8" t="s">
        <v>169</v>
      </c>
      <c r="M48" s="19" t="s">
        <v>1058</v>
      </c>
      <c r="N48" s="8" t="s">
        <v>613</v>
      </c>
      <c r="O48" s="8" t="s">
        <v>802</v>
      </c>
      <c r="P48" s="8" t="s">
        <v>614</v>
      </c>
      <c r="Q48" s="9"/>
    </row>
    <row r="49" spans="1:17" s="22" customFormat="1" ht="97.5" customHeight="1" x14ac:dyDescent="0.2">
      <c r="A49" s="32" t="s">
        <v>51</v>
      </c>
      <c r="B49" s="28" t="s">
        <v>458</v>
      </c>
      <c r="C49" s="8" t="s">
        <v>953</v>
      </c>
      <c r="D49" s="33" t="s">
        <v>457</v>
      </c>
      <c r="E49" s="16" t="s">
        <v>2</v>
      </c>
      <c r="F49" s="30">
        <v>10</v>
      </c>
      <c r="G49" s="17">
        <v>10</v>
      </c>
      <c r="H49" s="17">
        <v>8</v>
      </c>
      <c r="I49" s="31">
        <v>24390</v>
      </c>
      <c r="J49" s="8" t="s">
        <v>162</v>
      </c>
      <c r="K49" s="11">
        <f>19512+5129.92</f>
        <v>24641.919999999998</v>
      </c>
      <c r="L49" s="8" t="s">
        <v>169</v>
      </c>
      <c r="M49" s="19" t="s">
        <v>1058</v>
      </c>
      <c r="N49" s="8" t="s">
        <v>681</v>
      </c>
      <c r="O49" s="8" t="s">
        <v>681</v>
      </c>
      <c r="P49" s="8" t="s">
        <v>614</v>
      </c>
      <c r="Q49" s="9"/>
    </row>
    <row r="50" spans="1:17" s="22" customFormat="1" ht="147.75" customHeight="1" x14ac:dyDescent="0.2">
      <c r="A50" s="32" t="s">
        <v>52</v>
      </c>
      <c r="B50" s="28" t="s">
        <v>450</v>
      </c>
      <c r="C50" s="8" t="s">
        <v>804</v>
      </c>
      <c r="D50" s="33" t="s">
        <v>459</v>
      </c>
      <c r="E50" s="16" t="s">
        <v>2</v>
      </c>
      <c r="F50" s="30">
        <v>10</v>
      </c>
      <c r="G50" s="17">
        <v>10</v>
      </c>
      <c r="H50" s="17">
        <v>8</v>
      </c>
      <c r="I50" s="31">
        <v>24390</v>
      </c>
      <c r="J50" s="8" t="s">
        <v>162</v>
      </c>
      <c r="K50" s="11">
        <f>19512+5129.91</f>
        <v>24641.91</v>
      </c>
      <c r="L50" s="8" t="s">
        <v>169</v>
      </c>
      <c r="M50" s="19" t="s">
        <v>1059</v>
      </c>
      <c r="N50" s="8" t="s">
        <v>613</v>
      </c>
      <c r="O50" s="8" t="s">
        <v>802</v>
      </c>
      <c r="P50" s="8" t="s">
        <v>614</v>
      </c>
      <c r="Q50" s="9"/>
    </row>
    <row r="51" spans="1:17" s="22" customFormat="1" ht="126" customHeight="1" x14ac:dyDescent="0.2">
      <c r="A51" s="32" t="s">
        <v>53</v>
      </c>
      <c r="B51" s="28" t="s">
        <v>450</v>
      </c>
      <c r="C51" s="8" t="s">
        <v>805</v>
      </c>
      <c r="D51" s="33" t="s">
        <v>460</v>
      </c>
      <c r="E51" s="16" t="s">
        <v>2</v>
      </c>
      <c r="F51" s="30">
        <v>10</v>
      </c>
      <c r="G51" s="17">
        <v>10</v>
      </c>
      <c r="H51" s="17">
        <v>8</v>
      </c>
      <c r="I51" s="31">
        <v>24390</v>
      </c>
      <c r="J51" s="8" t="s">
        <v>162</v>
      </c>
      <c r="K51" s="11">
        <f>19512+5129.92</f>
        <v>24641.919999999998</v>
      </c>
      <c r="L51" s="8" t="s">
        <v>169</v>
      </c>
      <c r="M51" s="19" t="s">
        <v>1060</v>
      </c>
      <c r="N51" s="8" t="s">
        <v>613</v>
      </c>
      <c r="O51" s="8" t="s">
        <v>802</v>
      </c>
      <c r="P51" s="8" t="s">
        <v>614</v>
      </c>
      <c r="Q51" s="9"/>
    </row>
    <row r="52" spans="1:17" s="22" customFormat="1" ht="107.25" customHeight="1" x14ac:dyDescent="0.2">
      <c r="A52" s="32" t="s">
        <v>54</v>
      </c>
      <c r="B52" s="28" t="s">
        <v>450</v>
      </c>
      <c r="C52" s="8" t="s">
        <v>806</v>
      </c>
      <c r="D52" s="33" t="s">
        <v>461</v>
      </c>
      <c r="E52" s="16" t="s">
        <v>2</v>
      </c>
      <c r="F52" s="30">
        <v>10</v>
      </c>
      <c r="G52" s="17">
        <v>10</v>
      </c>
      <c r="H52" s="17">
        <v>8</v>
      </c>
      <c r="I52" s="31">
        <v>24390</v>
      </c>
      <c r="J52" s="8" t="s">
        <v>162</v>
      </c>
      <c r="K52" s="11">
        <f>19512+5129.91</f>
        <v>24641.91</v>
      </c>
      <c r="L52" s="8" t="s">
        <v>169</v>
      </c>
      <c r="M52" s="19" t="s">
        <v>1061</v>
      </c>
      <c r="N52" s="8" t="s">
        <v>613</v>
      </c>
      <c r="O52" s="8" t="s">
        <v>802</v>
      </c>
      <c r="P52" s="8" t="s">
        <v>614</v>
      </c>
      <c r="Q52" s="9"/>
    </row>
    <row r="53" spans="1:17" s="22" customFormat="1" ht="90" customHeight="1" x14ac:dyDescent="0.2">
      <c r="A53" s="32" t="s">
        <v>55</v>
      </c>
      <c r="B53" s="28" t="s">
        <v>463</v>
      </c>
      <c r="C53" s="8" t="s">
        <v>1395</v>
      </c>
      <c r="D53" s="33" t="s">
        <v>462</v>
      </c>
      <c r="E53" s="16" t="s">
        <v>2</v>
      </c>
      <c r="F53" s="30">
        <v>10</v>
      </c>
      <c r="G53" s="17">
        <v>10</v>
      </c>
      <c r="H53" s="17">
        <v>8</v>
      </c>
      <c r="I53" s="31">
        <v>24390</v>
      </c>
      <c r="J53" s="8" t="s">
        <v>162</v>
      </c>
      <c r="K53" s="11">
        <f>19512+5129.92</f>
        <v>24641.919999999998</v>
      </c>
      <c r="L53" s="8" t="s">
        <v>169</v>
      </c>
      <c r="M53" s="19" t="s">
        <v>1396</v>
      </c>
      <c r="N53" s="8" t="s">
        <v>613</v>
      </c>
      <c r="O53" s="8" t="s">
        <v>681</v>
      </c>
      <c r="P53" s="8" t="s">
        <v>614</v>
      </c>
      <c r="Q53" s="9"/>
    </row>
    <row r="54" spans="1:17" s="22" customFormat="1" ht="90" customHeight="1" x14ac:dyDescent="0.2">
      <c r="A54" s="32" t="s">
        <v>56</v>
      </c>
      <c r="B54" s="28" t="s">
        <v>465</v>
      </c>
      <c r="C54" s="8" t="s">
        <v>1397</v>
      </c>
      <c r="D54" s="33" t="s">
        <v>464</v>
      </c>
      <c r="E54" s="16" t="s">
        <v>2</v>
      </c>
      <c r="F54" s="30">
        <v>10</v>
      </c>
      <c r="G54" s="17">
        <v>10</v>
      </c>
      <c r="H54" s="17">
        <v>8</v>
      </c>
      <c r="I54" s="31">
        <v>24390</v>
      </c>
      <c r="J54" s="8" t="s">
        <v>162</v>
      </c>
      <c r="K54" s="11">
        <f>19512+5129.91</f>
        <v>24641.91</v>
      </c>
      <c r="L54" s="8" t="s">
        <v>169</v>
      </c>
      <c r="M54" s="19" t="s">
        <v>1396</v>
      </c>
      <c r="N54" s="8" t="s">
        <v>613</v>
      </c>
      <c r="O54" s="8" t="s">
        <v>681</v>
      </c>
      <c r="P54" s="8" t="s">
        <v>614</v>
      </c>
      <c r="Q54" s="9"/>
    </row>
    <row r="55" spans="1:17" s="22" customFormat="1" ht="109.5" customHeight="1" x14ac:dyDescent="0.2">
      <c r="A55" s="32" t="s">
        <v>57</v>
      </c>
      <c r="B55" s="28" t="s">
        <v>450</v>
      </c>
      <c r="C55" s="8" t="s">
        <v>807</v>
      </c>
      <c r="D55" s="33" t="s">
        <v>466</v>
      </c>
      <c r="E55" s="16" t="s">
        <v>2</v>
      </c>
      <c r="F55" s="30">
        <v>10</v>
      </c>
      <c r="G55" s="17">
        <v>10</v>
      </c>
      <c r="H55" s="17">
        <v>8</v>
      </c>
      <c r="I55" s="31">
        <v>24390</v>
      </c>
      <c r="J55" s="8" t="s">
        <v>162</v>
      </c>
      <c r="K55" s="79">
        <f>19512+5129.91</f>
        <v>24641.91</v>
      </c>
      <c r="L55" s="8" t="s">
        <v>169</v>
      </c>
      <c r="M55" s="19" t="s">
        <v>1062</v>
      </c>
      <c r="N55" s="8" t="s">
        <v>613</v>
      </c>
      <c r="O55" s="8" t="s">
        <v>802</v>
      </c>
      <c r="P55" s="8" t="s">
        <v>614</v>
      </c>
      <c r="Q55" s="9"/>
    </row>
    <row r="56" spans="1:17" s="22" customFormat="1" ht="148.5" customHeight="1" x14ac:dyDescent="0.2">
      <c r="A56" s="89" t="s">
        <v>58</v>
      </c>
      <c r="B56" s="90" t="s">
        <v>450</v>
      </c>
      <c r="C56" s="82" t="s">
        <v>808</v>
      </c>
      <c r="D56" s="91" t="s">
        <v>467</v>
      </c>
      <c r="E56" s="84" t="s">
        <v>2</v>
      </c>
      <c r="F56" s="92">
        <v>10</v>
      </c>
      <c r="G56" s="85">
        <v>10</v>
      </c>
      <c r="H56" s="85">
        <v>8</v>
      </c>
      <c r="I56" s="93">
        <v>24390</v>
      </c>
      <c r="J56" s="82" t="s">
        <v>162</v>
      </c>
      <c r="K56" s="86">
        <f>19512+5129.91</f>
        <v>24641.91</v>
      </c>
      <c r="L56" s="82" t="s">
        <v>169</v>
      </c>
      <c r="M56" s="87" t="s">
        <v>1063</v>
      </c>
      <c r="N56" s="82" t="s">
        <v>613</v>
      </c>
      <c r="O56" s="82" t="s">
        <v>802</v>
      </c>
      <c r="P56" s="82" t="s">
        <v>614</v>
      </c>
      <c r="Q56" s="88"/>
    </row>
    <row r="57" spans="1:17" s="22" customFormat="1" ht="108" customHeight="1" x14ac:dyDescent="0.2">
      <c r="A57" s="89" t="s">
        <v>59</v>
      </c>
      <c r="B57" s="90" t="s">
        <v>469</v>
      </c>
      <c r="C57" s="82" t="s">
        <v>954</v>
      </c>
      <c r="D57" s="91" t="s">
        <v>468</v>
      </c>
      <c r="E57" s="84" t="s">
        <v>2</v>
      </c>
      <c r="F57" s="92">
        <v>10</v>
      </c>
      <c r="G57" s="85">
        <v>10</v>
      </c>
      <c r="H57" s="85">
        <v>8</v>
      </c>
      <c r="I57" s="93">
        <v>24390</v>
      </c>
      <c r="J57" s="82" t="s">
        <v>162</v>
      </c>
      <c r="K57" s="86">
        <f>19512+5129.92</f>
        <v>24641.919999999998</v>
      </c>
      <c r="L57" s="82" t="s">
        <v>169</v>
      </c>
      <c r="M57" s="87" t="s">
        <v>1063</v>
      </c>
      <c r="N57" s="82" t="s">
        <v>613</v>
      </c>
      <c r="O57" s="82" t="s">
        <v>681</v>
      </c>
      <c r="P57" s="82" t="s">
        <v>614</v>
      </c>
      <c r="Q57" s="88"/>
    </row>
    <row r="58" spans="1:17" s="22" customFormat="1" ht="114" customHeight="1" x14ac:dyDescent="0.2">
      <c r="A58" s="32" t="s">
        <v>60</v>
      </c>
      <c r="B58" s="28" t="s">
        <v>450</v>
      </c>
      <c r="C58" s="8" t="s">
        <v>809</v>
      </c>
      <c r="D58" s="33" t="s">
        <v>470</v>
      </c>
      <c r="E58" s="16" t="s">
        <v>2</v>
      </c>
      <c r="F58" s="30">
        <v>10</v>
      </c>
      <c r="G58" s="17">
        <v>10</v>
      </c>
      <c r="H58" s="17">
        <v>8</v>
      </c>
      <c r="I58" s="31">
        <v>24390</v>
      </c>
      <c r="J58" s="8" t="s">
        <v>162</v>
      </c>
      <c r="K58" s="11">
        <f>19512+5129.92</f>
        <v>24641.919999999998</v>
      </c>
      <c r="L58" s="8" t="s">
        <v>169</v>
      </c>
      <c r="M58" s="19" t="s">
        <v>1064</v>
      </c>
      <c r="N58" s="8" t="s">
        <v>613</v>
      </c>
      <c r="O58" s="8" t="s">
        <v>802</v>
      </c>
      <c r="P58" s="8" t="s">
        <v>614</v>
      </c>
      <c r="Q58" s="8"/>
    </row>
    <row r="59" spans="1:17" s="22" customFormat="1" ht="117.75" customHeight="1" x14ac:dyDescent="0.2">
      <c r="A59" s="32" t="s">
        <v>61</v>
      </c>
      <c r="B59" s="28" t="s">
        <v>450</v>
      </c>
      <c r="C59" s="8" t="s">
        <v>810</v>
      </c>
      <c r="D59" s="33" t="s">
        <v>471</v>
      </c>
      <c r="E59" s="16" t="s">
        <v>2</v>
      </c>
      <c r="F59" s="30">
        <v>10</v>
      </c>
      <c r="G59" s="17">
        <v>10</v>
      </c>
      <c r="H59" s="17">
        <v>8</v>
      </c>
      <c r="I59" s="31">
        <v>24390</v>
      </c>
      <c r="J59" s="8" t="s">
        <v>162</v>
      </c>
      <c r="K59" s="11">
        <f>19512+5129.92</f>
        <v>24641.919999999998</v>
      </c>
      <c r="L59" s="8" t="s">
        <v>169</v>
      </c>
      <c r="M59" s="19" t="s">
        <v>1065</v>
      </c>
      <c r="N59" s="8" t="s">
        <v>613</v>
      </c>
      <c r="O59" s="8" t="s">
        <v>802</v>
      </c>
      <c r="P59" s="8" t="s">
        <v>614</v>
      </c>
      <c r="Q59" s="8"/>
    </row>
    <row r="60" spans="1:17" s="22" customFormat="1" ht="99" customHeight="1" x14ac:dyDescent="0.2">
      <c r="A60" s="32" t="s">
        <v>62</v>
      </c>
      <c r="B60" s="28" t="s">
        <v>450</v>
      </c>
      <c r="C60" s="8" t="s">
        <v>811</v>
      </c>
      <c r="D60" s="33" t="s">
        <v>472</v>
      </c>
      <c r="E60" s="16" t="s">
        <v>2</v>
      </c>
      <c r="F60" s="30">
        <v>10</v>
      </c>
      <c r="G60" s="17">
        <v>10</v>
      </c>
      <c r="H60" s="17">
        <v>8</v>
      </c>
      <c r="I60" s="31">
        <v>24390</v>
      </c>
      <c r="J60" s="8" t="s">
        <v>162</v>
      </c>
      <c r="K60" s="11">
        <f>19512+5129.91</f>
        <v>24641.91</v>
      </c>
      <c r="L60" s="8" t="s">
        <v>169</v>
      </c>
      <c r="M60" s="19" t="s">
        <v>1066</v>
      </c>
      <c r="N60" s="8" t="s">
        <v>613</v>
      </c>
      <c r="O60" s="8" t="s">
        <v>802</v>
      </c>
      <c r="P60" s="8" t="s">
        <v>614</v>
      </c>
      <c r="Q60" s="8"/>
    </row>
    <row r="61" spans="1:17" s="22" customFormat="1" ht="132.75" customHeight="1" x14ac:dyDescent="0.2">
      <c r="A61" s="32" t="s">
        <v>63</v>
      </c>
      <c r="B61" s="28" t="s">
        <v>450</v>
      </c>
      <c r="C61" s="8" t="s">
        <v>812</v>
      </c>
      <c r="D61" s="33" t="s">
        <v>473</v>
      </c>
      <c r="E61" s="16" t="s">
        <v>2</v>
      </c>
      <c r="F61" s="30">
        <v>10</v>
      </c>
      <c r="G61" s="17">
        <v>10</v>
      </c>
      <c r="H61" s="17">
        <v>8</v>
      </c>
      <c r="I61" s="31">
        <v>24390</v>
      </c>
      <c r="J61" s="8" t="s">
        <v>162</v>
      </c>
      <c r="K61" s="11">
        <f>19512+5129.92</f>
        <v>24641.919999999998</v>
      </c>
      <c r="L61" s="8" t="s">
        <v>169</v>
      </c>
      <c r="M61" s="19" t="s">
        <v>1067</v>
      </c>
      <c r="N61" s="8" t="s">
        <v>613</v>
      </c>
      <c r="O61" s="8" t="s">
        <v>802</v>
      </c>
      <c r="P61" s="8" t="s">
        <v>614</v>
      </c>
      <c r="Q61" s="8"/>
    </row>
    <row r="62" spans="1:17" s="22" customFormat="1" ht="124.5" customHeight="1" x14ac:dyDescent="0.2">
      <c r="A62" s="32" t="s">
        <v>64</v>
      </c>
      <c r="B62" s="28" t="s">
        <v>450</v>
      </c>
      <c r="C62" s="8" t="s">
        <v>813</v>
      </c>
      <c r="D62" s="33" t="s">
        <v>474</v>
      </c>
      <c r="E62" s="16" t="s">
        <v>2</v>
      </c>
      <c r="F62" s="30">
        <v>10</v>
      </c>
      <c r="G62" s="17">
        <v>10</v>
      </c>
      <c r="H62" s="17">
        <v>8</v>
      </c>
      <c r="I62" s="31">
        <v>24390</v>
      </c>
      <c r="J62" s="8" t="s">
        <v>162</v>
      </c>
      <c r="K62" s="11">
        <f>19512+5129.91</f>
        <v>24641.91</v>
      </c>
      <c r="L62" s="8" t="s">
        <v>169</v>
      </c>
      <c r="M62" s="19" t="s">
        <v>1068</v>
      </c>
      <c r="N62" s="8" t="s">
        <v>613</v>
      </c>
      <c r="O62" s="8" t="s">
        <v>802</v>
      </c>
      <c r="P62" s="8" t="s">
        <v>614</v>
      </c>
      <c r="Q62" s="8"/>
    </row>
    <row r="63" spans="1:17" s="22" customFormat="1" ht="105" customHeight="1" x14ac:dyDescent="0.2">
      <c r="A63" s="32" t="s">
        <v>65</v>
      </c>
      <c r="B63" s="28" t="s">
        <v>458</v>
      </c>
      <c r="C63" s="8" t="s">
        <v>955</v>
      </c>
      <c r="D63" s="33" t="s">
        <v>475</v>
      </c>
      <c r="E63" s="16" t="s">
        <v>2</v>
      </c>
      <c r="F63" s="30">
        <v>10</v>
      </c>
      <c r="G63" s="17">
        <v>10</v>
      </c>
      <c r="H63" s="17">
        <v>8</v>
      </c>
      <c r="I63" s="31">
        <v>24390</v>
      </c>
      <c r="J63" s="8" t="s">
        <v>162</v>
      </c>
      <c r="K63" s="11">
        <f>19512+5129.92</f>
        <v>24641.919999999998</v>
      </c>
      <c r="L63" s="8" t="s">
        <v>169</v>
      </c>
      <c r="M63" s="19" t="s">
        <v>1068</v>
      </c>
      <c r="N63" s="8" t="s">
        <v>613</v>
      </c>
      <c r="O63" s="8" t="s">
        <v>681</v>
      </c>
      <c r="P63" s="8" t="s">
        <v>614</v>
      </c>
      <c r="Q63" s="8"/>
    </row>
    <row r="64" spans="1:17" s="22" customFormat="1" ht="128.25" customHeight="1" x14ac:dyDescent="0.2">
      <c r="A64" s="32" t="s">
        <v>66</v>
      </c>
      <c r="B64" s="28" t="s">
        <v>450</v>
      </c>
      <c r="C64" s="8" t="s">
        <v>814</v>
      </c>
      <c r="D64" s="33" t="s">
        <v>476</v>
      </c>
      <c r="E64" s="16" t="s">
        <v>2</v>
      </c>
      <c r="F64" s="30">
        <v>10</v>
      </c>
      <c r="G64" s="17">
        <v>10</v>
      </c>
      <c r="H64" s="17">
        <v>8</v>
      </c>
      <c r="I64" s="31">
        <v>24390</v>
      </c>
      <c r="J64" s="8" t="s">
        <v>162</v>
      </c>
      <c r="K64" s="11">
        <f>19512+5129.91</f>
        <v>24641.91</v>
      </c>
      <c r="L64" s="8" t="s">
        <v>169</v>
      </c>
      <c r="M64" s="19" t="s">
        <v>1448</v>
      </c>
      <c r="N64" s="8" t="s">
        <v>613</v>
      </c>
      <c r="O64" s="8" t="s">
        <v>802</v>
      </c>
      <c r="P64" s="8" t="s">
        <v>614</v>
      </c>
      <c r="Q64" s="8"/>
    </row>
    <row r="65" spans="1:17" s="22" customFormat="1" ht="105.75" customHeight="1" x14ac:dyDescent="0.2">
      <c r="A65" s="32" t="s">
        <v>67</v>
      </c>
      <c r="B65" s="28" t="s">
        <v>450</v>
      </c>
      <c r="C65" s="8" t="s">
        <v>815</v>
      </c>
      <c r="D65" s="33" t="s">
        <v>477</v>
      </c>
      <c r="E65" s="16" t="s">
        <v>2</v>
      </c>
      <c r="F65" s="30">
        <v>10</v>
      </c>
      <c r="G65" s="17">
        <v>10</v>
      </c>
      <c r="H65" s="17">
        <v>8</v>
      </c>
      <c r="I65" s="31">
        <v>24390</v>
      </c>
      <c r="J65" s="8" t="s">
        <v>162</v>
      </c>
      <c r="K65" s="11">
        <f>19512+5129.91</f>
        <v>24641.91</v>
      </c>
      <c r="L65" s="8" t="s">
        <v>169</v>
      </c>
      <c r="M65" s="19" t="s">
        <v>1069</v>
      </c>
      <c r="N65" s="8" t="s">
        <v>613</v>
      </c>
      <c r="O65" s="8" t="s">
        <v>802</v>
      </c>
      <c r="P65" s="8" t="s">
        <v>614</v>
      </c>
      <c r="Q65" s="8"/>
    </row>
    <row r="66" spans="1:17" s="22" customFormat="1" ht="118.5" customHeight="1" x14ac:dyDescent="0.2">
      <c r="A66" s="32" t="s">
        <v>68</v>
      </c>
      <c r="B66" s="28" t="s">
        <v>450</v>
      </c>
      <c r="C66" s="8" t="s">
        <v>816</v>
      </c>
      <c r="D66" s="33" t="s">
        <v>478</v>
      </c>
      <c r="E66" s="16" t="s">
        <v>2</v>
      </c>
      <c r="F66" s="30">
        <v>10</v>
      </c>
      <c r="G66" s="17">
        <v>10</v>
      </c>
      <c r="H66" s="17">
        <v>8</v>
      </c>
      <c r="I66" s="31">
        <v>24390</v>
      </c>
      <c r="J66" s="8" t="s">
        <v>162</v>
      </c>
      <c r="K66" s="11">
        <f>19512+5129.91</f>
        <v>24641.91</v>
      </c>
      <c r="L66" s="8" t="s">
        <v>169</v>
      </c>
      <c r="M66" s="19" t="s">
        <v>1070</v>
      </c>
      <c r="N66" s="8" t="s">
        <v>613</v>
      </c>
      <c r="O66" s="8" t="s">
        <v>802</v>
      </c>
      <c r="P66" s="8" t="s">
        <v>614</v>
      </c>
      <c r="Q66" s="8"/>
    </row>
    <row r="67" spans="1:17" s="22" customFormat="1" ht="203.25" customHeight="1" x14ac:dyDescent="0.2">
      <c r="A67" s="32" t="s">
        <v>69</v>
      </c>
      <c r="B67" s="28" t="s">
        <v>450</v>
      </c>
      <c r="C67" s="8" t="s">
        <v>817</v>
      </c>
      <c r="D67" s="33" t="s">
        <v>479</v>
      </c>
      <c r="E67" s="16" t="s">
        <v>2</v>
      </c>
      <c r="F67" s="30">
        <v>10</v>
      </c>
      <c r="G67" s="17">
        <v>10</v>
      </c>
      <c r="H67" s="17">
        <v>8</v>
      </c>
      <c r="I67" s="31">
        <v>24390</v>
      </c>
      <c r="J67" s="8" t="s">
        <v>162</v>
      </c>
      <c r="K67" s="11">
        <f>19512+5129.92</f>
        <v>24641.919999999998</v>
      </c>
      <c r="L67" s="8" t="s">
        <v>169</v>
      </c>
      <c r="M67" s="19" t="s">
        <v>1071</v>
      </c>
      <c r="N67" s="8" t="s">
        <v>613</v>
      </c>
      <c r="O67" s="8" t="s">
        <v>802</v>
      </c>
      <c r="P67" s="8" t="s">
        <v>614</v>
      </c>
      <c r="Q67" s="8"/>
    </row>
    <row r="68" spans="1:17" s="22" customFormat="1" ht="120" customHeight="1" x14ac:dyDescent="0.2">
      <c r="A68" s="32" t="s">
        <v>70</v>
      </c>
      <c r="B68" s="28" t="s">
        <v>450</v>
      </c>
      <c r="C68" s="8" t="s">
        <v>818</v>
      </c>
      <c r="D68" s="33" t="s">
        <v>480</v>
      </c>
      <c r="E68" s="16" t="s">
        <v>2</v>
      </c>
      <c r="F68" s="30">
        <v>10</v>
      </c>
      <c r="G68" s="22">
        <v>10</v>
      </c>
      <c r="H68" s="17">
        <v>8</v>
      </c>
      <c r="I68" s="31">
        <v>24390</v>
      </c>
      <c r="J68" s="8" t="s">
        <v>162</v>
      </c>
      <c r="K68" s="11">
        <f>19512+5129.91</f>
        <v>24641.91</v>
      </c>
      <c r="L68" s="8" t="s">
        <v>169</v>
      </c>
      <c r="M68" s="19" t="s">
        <v>1072</v>
      </c>
      <c r="N68" s="8" t="s">
        <v>613</v>
      </c>
      <c r="O68" s="8" t="s">
        <v>802</v>
      </c>
      <c r="P68" s="8" t="s">
        <v>614</v>
      </c>
      <c r="Q68" s="8"/>
    </row>
    <row r="69" spans="1:17" s="22" customFormat="1" ht="242.25" customHeight="1" x14ac:dyDescent="0.2">
      <c r="A69" s="32" t="s">
        <v>71</v>
      </c>
      <c r="B69" s="28" t="s">
        <v>450</v>
      </c>
      <c r="C69" s="8" t="s">
        <v>819</v>
      </c>
      <c r="D69" s="33" t="s">
        <v>481</v>
      </c>
      <c r="E69" s="16" t="s">
        <v>2</v>
      </c>
      <c r="F69" s="30">
        <v>10</v>
      </c>
      <c r="G69" s="17">
        <v>10</v>
      </c>
      <c r="H69" s="17">
        <v>8</v>
      </c>
      <c r="I69" s="31">
        <v>24390</v>
      </c>
      <c r="J69" s="8" t="s">
        <v>162</v>
      </c>
      <c r="K69" s="11">
        <f>19512+5129.91</f>
        <v>24641.91</v>
      </c>
      <c r="L69" s="8" t="s">
        <v>169</v>
      </c>
      <c r="M69" s="19" t="s">
        <v>1073</v>
      </c>
      <c r="N69" s="8" t="s">
        <v>613</v>
      </c>
      <c r="O69" s="8" t="s">
        <v>802</v>
      </c>
      <c r="P69" s="8" t="s">
        <v>614</v>
      </c>
      <c r="Q69" s="8"/>
    </row>
    <row r="70" spans="1:17" s="22" customFormat="1" ht="171.75" customHeight="1" x14ac:dyDescent="0.2">
      <c r="A70" s="32" t="s">
        <v>72</v>
      </c>
      <c r="B70" s="28" t="s">
        <v>450</v>
      </c>
      <c r="C70" s="8" t="s">
        <v>820</v>
      </c>
      <c r="D70" s="33" t="s">
        <v>482</v>
      </c>
      <c r="E70" s="16" t="s">
        <v>2</v>
      </c>
      <c r="F70" s="30">
        <v>10</v>
      </c>
      <c r="G70" s="17">
        <v>10</v>
      </c>
      <c r="H70" s="17">
        <v>8</v>
      </c>
      <c r="I70" s="31">
        <v>24390</v>
      </c>
      <c r="J70" s="8" t="s">
        <v>162</v>
      </c>
      <c r="K70" s="11">
        <f>19512+5129.91</f>
        <v>24641.91</v>
      </c>
      <c r="L70" s="8" t="s">
        <v>169</v>
      </c>
      <c r="M70" s="19" t="s">
        <v>1449</v>
      </c>
      <c r="N70" s="8" t="s">
        <v>613</v>
      </c>
      <c r="O70" s="8" t="s">
        <v>802</v>
      </c>
      <c r="P70" s="8" t="s">
        <v>614</v>
      </c>
      <c r="Q70" s="8"/>
    </row>
    <row r="71" spans="1:17" s="22" customFormat="1" ht="111" customHeight="1" x14ac:dyDescent="0.2">
      <c r="A71" s="32" t="s">
        <v>73</v>
      </c>
      <c r="B71" s="28" t="s">
        <v>450</v>
      </c>
      <c r="C71" s="8" t="s">
        <v>821</v>
      </c>
      <c r="D71" s="33" t="s">
        <v>483</v>
      </c>
      <c r="E71" s="16" t="s">
        <v>2</v>
      </c>
      <c r="F71" s="30">
        <v>10</v>
      </c>
      <c r="G71" s="17">
        <v>10</v>
      </c>
      <c r="H71" s="17">
        <v>8</v>
      </c>
      <c r="I71" s="31">
        <v>24390</v>
      </c>
      <c r="J71" s="8" t="s">
        <v>162</v>
      </c>
      <c r="K71" s="11">
        <f>19512+5129.92</f>
        <v>24641.919999999998</v>
      </c>
      <c r="L71" s="8" t="s">
        <v>169</v>
      </c>
      <c r="M71" s="19" t="s">
        <v>1450</v>
      </c>
      <c r="N71" s="8" t="s">
        <v>613</v>
      </c>
      <c r="O71" s="8" t="s">
        <v>802</v>
      </c>
      <c r="P71" s="8" t="s">
        <v>614</v>
      </c>
      <c r="Q71" s="8"/>
    </row>
    <row r="72" spans="1:17" s="22" customFormat="1" ht="130.5" customHeight="1" x14ac:dyDescent="0.2">
      <c r="A72" s="32" t="s">
        <v>74</v>
      </c>
      <c r="B72" s="28" t="s">
        <v>450</v>
      </c>
      <c r="C72" s="8" t="s">
        <v>822</v>
      </c>
      <c r="D72" s="33" t="s">
        <v>484</v>
      </c>
      <c r="E72" s="16" t="s">
        <v>2</v>
      </c>
      <c r="F72" s="30">
        <v>10</v>
      </c>
      <c r="G72" s="17">
        <v>10</v>
      </c>
      <c r="H72" s="17">
        <v>8</v>
      </c>
      <c r="I72" s="31">
        <v>24390</v>
      </c>
      <c r="J72" s="8" t="s">
        <v>162</v>
      </c>
      <c r="K72" s="11">
        <f>19512+5129.91</f>
        <v>24641.91</v>
      </c>
      <c r="L72" s="8" t="s">
        <v>169</v>
      </c>
      <c r="M72" s="19" t="s">
        <v>1451</v>
      </c>
      <c r="N72" s="8" t="s">
        <v>613</v>
      </c>
      <c r="O72" s="8" t="s">
        <v>802</v>
      </c>
      <c r="P72" s="8" t="s">
        <v>614</v>
      </c>
      <c r="Q72" s="8"/>
    </row>
    <row r="73" spans="1:17" s="22" customFormat="1" ht="129.75" customHeight="1" x14ac:dyDescent="0.2">
      <c r="A73" s="32" t="s">
        <v>75</v>
      </c>
      <c r="B73" s="28" t="s">
        <v>450</v>
      </c>
      <c r="C73" s="8" t="s">
        <v>823</v>
      </c>
      <c r="D73" s="33" t="s">
        <v>485</v>
      </c>
      <c r="E73" s="16" t="s">
        <v>2</v>
      </c>
      <c r="F73" s="30">
        <v>10</v>
      </c>
      <c r="G73" s="17">
        <v>10</v>
      </c>
      <c r="H73" s="17">
        <v>8</v>
      </c>
      <c r="I73" s="31">
        <v>24390</v>
      </c>
      <c r="J73" s="8" t="s">
        <v>162</v>
      </c>
      <c r="K73" s="11">
        <f>19512+5129.92</f>
        <v>24641.919999999998</v>
      </c>
      <c r="L73" s="8" t="s">
        <v>169</v>
      </c>
      <c r="M73" s="19" t="s">
        <v>1452</v>
      </c>
      <c r="N73" s="8" t="s">
        <v>613</v>
      </c>
      <c r="O73" s="8" t="s">
        <v>802</v>
      </c>
      <c r="P73" s="8" t="s">
        <v>614</v>
      </c>
      <c r="Q73" s="8"/>
    </row>
    <row r="74" spans="1:17" s="22" customFormat="1" ht="75.75" customHeight="1" x14ac:dyDescent="0.2">
      <c r="A74" s="32" t="s">
        <v>76</v>
      </c>
      <c r="B74" s="28" t="s">
        <v>458</v>
      </c>
      <c r="C74" s="8" t="s">
        <v>961</v>
      </c>
      <c r="D74" s="33" t="s">
        <v>486</v>
      </c>
      <c r="E74" s="16" t="s">
        <v>2</v>
      </c>
      <c r="F74" s="30">
        <v>10</v>
      </c>
      <c r="G74" s="17">
        <v>10</v>
      </c>
      <c r="H74" s="17">
        <v>8</v>
      </c>
      <c r="I74" s="31">
        <v>24390</v>
      </c>
      <c r="J74" s="8" t="s">
        <v>162</v>
      </c>
      <c r="K74" s="11">
        <f>19512+5129.92</f>
        <v>24641.919999999998</v>
      </c>
      <c r="L74" s="8" t="s">
        <v>169</v>
      </c>
      <c r="M74" s="19" t="s">
        <v>1074</v>
      </c>
      <c r="N74" s="8" t="s">
        <v>613</v>
      </c>
      <c r="O74" s="8" t="s">
        <v>681</v>
      </c>
      <c r="P74" s="8" t="s">
        <v>614</v>
      </c>
      <c r="Q74" s="8"/>
    </row>
    <row r="75" spans="1:17" s="22" customFormat="1" ht="75.75" customHeight="1" x14ac:dyDescent="0.2">
      <c r="A75" s="32" t="s">
        <v>77</v>
      </c>
      <c r="B75" s="28" t="s">
        <v>458</v>
      </c>
      <c r="C75" s="8" t="s">
        <v>960</v>
      </c>
      <c r="D75" s="33" t="s">
        <v>487</v>
      </c>
      <c r="E75" s="16" t="s">
        <v>2</v>
      </c>
      <c r="F75" s="30">
        <v>10</v>
      </c>
      <c r="G75" s="17">
        <v>10</v>
      </c>
      <c r="H75" s="17">
        <v>8</v>
      </c>
      <c r="I75" s="31">
        <v>24390</v>
      </c>
      <c r="J75" s="8" t="s">
        <v>162</v>
      </c>
      <c r="K75" s="11">
        <f>19512+5129.92</f>
        <v>24641.919999999998</v>
      </c>
      <c r="L75" s="8" t="s">
        <v>169</v>
      </c>
      <c r="M75" s="19" t="s">
        <v>1075</v>
      </c>
      <c r="N75" s="8" t="s">
        <v>613</v>
      </c>
      <c r="O75" s="8" t="s">
        <v>681</v>
      </c>
      <c r="P75" s="8" t="s">
        <v>614</v>
      </c>
      <c r="Q75" s="8"/>
    </row>
    <row r="76" spans="1:17" s="22" customFormat="1" ht="75.75" customHeight="1" x14ac:dyDescent="0.2">
      <c r="A76" s="32" t="s">
        <v>78</v>
      </c>
      <c r="B76" s="28" t="s">
        <v>458</v>
      </c>
      <c r="C76" s="8" t="s">
        <v>959</v>
      </c>
      <c r="D76" s="33" t="s">
        <v>488</v>
      </c>
      <c r="E76" s="16" t="s">
        <v>2</v>
      </c>
      <c r="F76" s="30">
        <v>10</v>
      </c>
      <c r="G76" s="17">
        <v>10</v>
      </c>
      <c r="H76" s="17">
        <v>8</v>
      </c>
      <c r="I76" s="31">
        <v>24390</v>
      </c>
      <c r="J76" s="8" t="s">
        <v>162</v>
      </c>
      <c r="K76" s="11">
        <f>19512+5129.91</f>
        <v>24641.91</v>
      </c>
      <c r="L76" s="8" t="s">
        <v>169</v>
      </c>
      <c r="M76" s="19" t="s">
        <v>1076</v>
      </c>
      <c r="N76" s="8" t="s">
        <v>613</v>
      </c>
      <c r="O76" s="8" t="s">
        <v>681</v>
      </c>
      <c r="P76" s="8" t="s">
        <v>614</v>
      </c>
      <c r="Q76" s="8"/>
    </row>
    <row r="77" spans="1:17" s="22" customFormat="1" ht="93.75" customHeight="1" x14ac:dyDescent="0.2">
      <c r="A77" s="32" t="s">
        <v>79</v>
      </c>
      <c r="B77" s="28" t="s">
        <v>463</v>
      </c>
      <c r="C77" s="28" t="s">
        <v>1388</v>
      </c>
      <c r="D77" s="33" t="s">
        <v>488</v>
      </c>
      <c r="E77" s="16" t="s">
        <v>2</v>
      </c>
      <c r="F77" s="30">
        <v>10</v>
      </c>
      <c r="G77" s="17">
        <v>10</v>
      </c>
      <c r="H77" s="17">
        <v>8</v>
      </c>
      <c r="I77" s="31">
        <v>24390</v>
      </c>
      <c r="J77" s="8" t="s">
        <v>162</v>
      </c>
      <c r="K77" s="11">
        <f t="shared" ref="K77:K91" si="0">19512+5129.92</f>
        <v>24641.919999999998</v>
      </c>
      <c r="L77" s="8" t="s">
        <v>169</v>
      </c>
      <c r="M77" s="19" t="s">
        <v>1076</v>
      </c>
      <c r="N77" s="8" t="s">
        <v>613</v>
      </c>
      <c r="O77" s="8" t="s">
        <v>681</v>
      </c>
      <c r="P77" s="8" t="s">
        <v>614</v>
      </c>
      <c r="Q77" s="8"/>
    </row>
    <row r="78" spans="1:17" s="22" customFormat="1" ht="83.25" customHeight="1" x14ac:dyDescent="0.2">
      <c r="A78" s="32" t="s">
        <v>80</v>
      </c>
      <c r="B78" s="28" t="s">
        <v>458</v>
      </c>
      <c r="C78" s="8" t="s">
        <v>956</v>
      </c>
      <c r="D78" s="33" t="s">
        <v>489</v>
      </c>
      <c r="E78" s="16" t="s">
        <v>2</v>
      </c>
      <c r="F78" s="30">
        <v>10</v>
      </c>
      <c r="G78" s="17">
        <v>10</v>
      </c>
      <c r="H78" s="17">
        <v>8</v>
      </c>
      <c r="I78" s="31">
        <v>24390</v>
      </c>
      <c r="J78" s="8" t="s">
        <v>162</v>
      </c>
      <c r="K78" s="11">
        <f t="shared" si="0"/>
        <v>24641.919999999998</v>
      </c>
      <c r="L78" s="8" t="s">
        <v>169</v>
      </c>
      <c r="M78" s="19" t="s">
        <v>1077</v>
      </c>
      <c r="N78" s="8" t="s">
        <v>613</v>
      </c>
      <c r="O78" s="8" t="s">
        <v>681</v>
      </c>
      <c r="P78" s="8" t="s">
        <v>614</v>
      </c>
      <c r="Q78" s="8"/>
    </row>
    <row r="79" spans="1:17" s="22" customFormat="1" ht="83.25" customHeight="1" x14ac:dyDescent="0.2">
      <c r="A79" s="32" t="s">
        <v>81</v>
      </c>
      <c r="B79" s="28" t="s">
        <v>458</v>
      </c>
      <c r="C79" s="8" t="s">
        <v>963</v>
      </c>
      <c r="D79" s="33" t="s">
        <v>490</v>
      </c>
      <c r="E79" s="16" t="s">
        <v>2</v>
      </c>
      <c r="F79" s="30">
        <v>10</v>
      </c>
      <c r="G79" s="17">
        <v>10</v>
      </c>
      <c r="H79" s="17">
        <v>8</v>
      </c>
      <c r="I79" s="31">
        <v>24390</v>
      </c>
      <c r="J79" s="8" t="s">
        <v>162</v>
      </c>
      <c r="K79" s="11">
        <f t="shared" si="0"/>
        <v>24641.919999999998</v>
      </c>
      <c r="L79" s="8" t="s">
        <v>169</v>
      </c>
      <c r="M79" s="19" t="s">
        <v>1078</v>
      </c>
      <c r="N79" s="8" t="s">
        <v>613</v>
      </c>
      <c r="O79" s="8" t="s">
        <v>681</v>
      </c>
      <c r="P79" s="8" t="s">
        <v>614</v>
      </c>
      <c r="Q79" s="8"/>
    </row>
    <row r="80" spans="1:17" s="22" customFormat="1" ht="83.25" customHeight="1" x14ac:dyDescent="0.2">
      <c r="A80" s="32" t="s">
        <v>82</v>
      </c>
      <c r="B80" s="28" t="s">
        <v>458</v>
      </c>
      <c r="C80" s="8" t="s">
        <v>962</v>
      </c>
      <c r="D80" s="33" t="s">
        <v>491</v>
      </c>
      <c r="E80" s="16" t="s">
        <v>2</v>
      </c>
      <c r="F80" s="30">
        <v>10</v>
      </c>
      <c r="G80" s="17">
        <v>10</v>
      </c>
      <c r="H80" s="17">
        <v>8</v>
      </c>
      <c r="I80" s="31">
        <v>24390</v>
      </c>
      <c r="J80" s="8" t="s">
        <v>162</v>
      </c>
      <c r="K80" s="11">
        <f t="shared" si="0"/>
        <v>24641.919999999998</v>
      </c>
      <c r="L80" s="8" t="s">
        <v>169</v>
      </c>
      <c r="M80" s="19" t="s">
        <v>1079</v>
      </c>
      <c r="N80" s="8" t="s">
        <v>613</v>
      </c>
      <c r="O80" s="8" t="s">
        <v>681</v>
      </c>
      <c r="P80" s="8" t="s">
        <v>614</v>
      </c>
      <c r="Q80" s="8"/>
    </row>
    <row r="81" spans="1:17" s="22" customFormat="1" ht="83.25" customHeight="1" x14ac:dyDescent="0.2">
      <c r="A81" s="32" t="s">
        <v>83</v>
      </c>
      <c r="B81" s="28" t="s">
        <v>458</v>
      </c>
      <c r="C81" s="8" t="s">
        <v>957</v>
      </c>
      <c r="D81" s="33" t="s">
        <v>492</v>
      </c>
      <c r="E81" s="16" t="s">
        <v>2</v>
      </c>
      <c r="F81" s="30">
        <v>10</v>
      </c>
      <c r="G81" s="17">
        <v>10</v>
      </c>
      <c r="H81" s="17">
        <v>8</v>
      </c>
      <c r="I81" s="31">
        <v>24390</v>
      </c>
      <c r="J81" s="8" t="s">
        <v>162</v>
      </c>
      <c r="K81" s="11">
        <f t="shared" si="0"/>
        <v>24641.919999999998</v>
      </c>
      <c r="L81" s="8" t="s">
        <v>169</v>
      </c>
      <c r="M81" s="19" t="s">
        <v>1080</v>
      </c>
      <c r="N81" s="8" t="s">
        <v>613</v>
      </c>
      <c r="O81" s="8" t="s">
        <v>681</v>
      </c>
      <c r="P81" s="8" t="s">
        <v>614</v>
      </c>
      <c r="Q81" s="8"/>
    </row>
    <row r="82" spans="1:17" s="22" customFormat="1" ht="83.25" customHeight="1" x14ac:dyDescent="0.2">
      <c r="A82" s="32" t="s">
        <v>84</v>
      </c>
      <c r="B82" s="28" t="s">
        <v>458</v>
      </c>
      <c r="C82" s="28" t="s">
        <v>964</v>
      </c>
      <c r="D82" s="33" t="s">
        <v>493</v>
      </c>
      <c r="E82" s="16" t="s">
        <v>2</v>
      </c>
      <c r="F82" s="30">
        <v>10</v>
      </c>
      <c r="G82" s="17">
        <v>10</v>
      </c>
      <c r="H82" s="17">
        <v>8</v>
      </c>
      <c r="I82" s="31">
        <v>24390</v>
      </c>
      <c r="J82" s="8" t="s">
        <v>162</v>
      </c>
      <c r="K82" s="11">
        <f t="shared" si="0"/>
        <v>24641.919999999998</v>
      </c>
      <c r="L82" s="8" t="s">
        <v>169</v>
      </c>
      <c r="M82" s="19" t="s">
        <v>1081</v>
      </c>
      <c r="N82" s="8" t="s">
        <v>613</v>
      </c>
      <c r="O82" s="8" t="s">
        <v>681</v>
      </c>
      <c r="P82" s="8" t="s">
        <v>614</v>
      </c>
      <c r="Q82" s="8"/>
    </row>
    <row r="83" spans="1:17" s="22" customFormat="1" ht="83.25" customHeight="1" x14ac:dyDescent="0.2">
      <c r="A83" s="32" t="s">
        <v>85</v>
      </c>
      <c r="B83" s="28" t="s">
        <v>458</v>
      </c>
      <c r="C83" s="8" t="s">
        <v>958</v>
      </c>
      <c r="D83" s="33" t="s">
        <v>494</v>
      </c>
      <c r="E83" s="16" t="s">
        <v>2</v>
      </c>
      <c r="F83" s="30">
        <v>10</v>
      </c>
      <c r="G83" s="17">
        <v>10</v>
      </c>
      <c r="H83" s="17">
        <v>8</v>
      </c>
      <c r="I83" s="31">
        <v>24390</v>
      </c>
      <c r="J83" s="8" t="s">
        <v>162</v>
      </c>
      <c r="K83" s="11">
        <f t="shared" si="0"/>
        <v>24641.919999999998</v>
      </c>
      <c r="L83" s="8" t="s">
        <v>169</v>
      </c>
      <c r="M83" s="19" t="s">
        <v>1082</v>
      </c>
      <c r="N83" s="8" t="s">
        <v>613</v>
      </c>
      <c r="O83" s="8" t="s">
        <v>681</v>
      </c>
      <c r="P83" s="8" t="s">
        <v>614</v>
      </c>
      <c r="Q83" s="8"/>
    </row>
    <row r="84" spans="1:17" s="22" customFormat="1" ht="83.25" customHeight="1" x14ac:dyDescent="0.2">
      <c r="A84" s="32" t="s">
        <v>86</v>
      </c>
      <c r="B84" s="28" t="s">
        <v>458</v>
      </c>
      <c r="C84" s="8" t="s">
        <v>965</v>
      </c>
      <c r="D84" s="33" t="s">
        <v>495</v>
      </c>
      <c r="E84" s="16" t="s">
        <v>2</v>
      </c>
      <c r="F84" s="30">
        <v>10</v>
      </c>
      <c r="G84" s="17">
        <v>10</v>
      </c>
      <c r="H84" s="17">
        <v>8</v>
      </c>
      <c r="I84" s="31">
        <v>24390</v>
      </c>
      <c r="J84" s="8" t="s">
        <v>162</v>
      </c>
      <c r="K84" s="11">
        <f t="shared" si="0"/>
        <v>24641.919999999998</v>
      </c>
      <c r="L84" s="8" t="s">
        <v>169</v>
      </c>
      <c r="M84" s="19" t="s">
        <v>1083</v>
      </c>
      <c r="N84" s="8" t="s">
        <v>613</v>
      </c>
      <c r="O84" s="8" t="s">
        <v>681</v>
      </c>
      <c r="P84" s="8" t="s">
        <v>614</v>
      </c>
      <c r="Q84" s="8"/>
    </row>
    <row r="85" spans="1:17" s="22" customFormat="1" ht="83.25" customHeight="1" x14ac:dyDescent="0.2">
      <c r="A85" s="32" t="s">
        <v>87</v>
      </c>
      <c r="B85" s="28" t="s">
        <v>458</v>
      </c>
      <c r="C85" s="8" t="s">
        <v>1441</v>
      </c>
      <c r="D85" s="33" t="s">
        <v>496</v>
      </c>
      <c r="E85" s="16" t="s">
        <v>2</v>
      </c>
      <c r="F85" s="30">
        <v>10</v>
      </c>
      <c r="G85" s="17">
        <v>10</v>
      </c>
      <c r="H85" s="17">
        <v>8</v>
      </c>
      <c r="I85" s="31">
        <v>24390</v>
      </c>
      <c r="J85" s="8" t="s">
        <v>162</v>
      </c>
      <c r="K85" s="11">
        <f t="shared" si="0"/>
        <v>24641.919999999998</v>
      </c>
      <c r="L85" s="8" t="s">
        <v>169</v>
      </c>
      <c r="M85" s="19" t="s">
        <v>1084</v>
      </c>
      <c r="N85" s="8" t="s">
        <v>613</v>
      </c>
      <c r="O85" s="8" t="s">
        <v>681</v>
      </c>
      <c r="P85" s="8" t="s">
        <v>614</v>
      </c>
      <c r="Q85" s="8"/>
    </row>
    <row r="86" spans="1:17" s="22" customFormat="1" ht="83.25" customHeight="1" x14ac:dyDescent="0.2">
      <c r="A86" s="32" t="s">
        <v>88</v>
      </c>
      <c r="B86" s="28" t="s">
        <v>458</v>
      </c>
      <c r="C86" s="8" t="s">
        <v>966</v>
      </c>
      <c r="D86" s="33" t="s">
        <v>497</v>
      </c>
      <c r="E86" s="16" t="s">
        <v>2</v>
      </c>
      <c r="F86" s="30">
        <v>10</v>
      </c>
      <c r="G86" s="17">
        <v>10</v>
      </c>
      <c r="H86" s="17">
        <v>8</v>
      </c>
      <c r="I86" s="31">
        <v>24390</v>
      </c>
      <c r="J86" s="8" t="s">
        <v>162</v>
      </c>
      <c r="K86" s="11">
        <f t="shared" si="0"/>
        <v>24641.919999999998</v>
      </c>
      <c r="L86" s="8" t="s">
        <v>169</v>
      </c>
      <c r="M86" s="19" t="s">
        <v>1085</v>
      </c>
      <c r="N86" s="8" t="s">
        <v>613</v>
      </c>
      <c r="O86" s="8" t="s">
        <v>681</v>
      </c>
      <c r="P86" s="8" t="s">
        <v>614</v>
      </c>
      <c r="Q86" s="8"/>
    </row>
    <row r="87" spans="1:17" s="22" customFormat="1" ht="83.25" customHeight="1" x14ac:dyDescent="0.2">
      <c r="A87" s="32" t="s">
        <v>89</v>
      </c>
      <c r="B87" s="28" t="s">
        <v>458</v>
      </c>
      <c r="C87" s="8" t="s">
        <v>967</v>
      </c>
      <c r="D87" s="33" t="s">
        <v>498</v>
      </c>
      <c r="E87" s="16" t="s">
        <v>2</v>
      </c>
      <c r="F87" s="30">
        <v>10</v>
      </c>
      <c r="G87" s="17">
        <v>10</v>
      </c>
      <c r="H87" s="17">
        <v>8</v>
      </c>
      <c r="I87" s="31">
        <v>24390</v>
      </c>
      <c r="J87" s="8" t="s">
        <v>162</v>
      </c>
      <c r="K87" s="11">
        <f t="shared" si="0"/>
        <v>24641.919999999998</v>
      </c>
      <c r="L87" s="8" t="s">
        <v>169</v>
      </c>
      <c r="M87" s="19" t="s">
        <v>1086</v>
      </c>
      <c r="N87" s="8" t="s">
        <v>613</v>
      </c>
      <c r="O87" s="8" t="s">
        <v>681</v>
      </c>
      <c r="P87" s="8" t="s">
        <v>614</v>
      </c>
      <c r="Q87" s="8"/>
    </row>
    <row r="88" spans="1:17" s="22" customFormat="1" ht="108" customHeight="1" x14ac:dyDescent="0.2">
      <c r="A88" s="32" t="s">
        <v>90</v>
      </c>
      <c r="B88" s="28" t="s">
        <v>463</v>
      </c>
      <c r="C88" s="28" t="s">
        <v>1442</v>
      </c>
      <c r="D88" s="33" t="s">
        <v>499</v>
      </c>
      <c r="E88" s="16" t="s">
        <v>2</v>
      </c>
      <c r="F88" s="30">
        <v>10</v>
      </c>
      <c r="G88" s="17">
        <v>10</v>
      </c>
      <c r="H88" s="17">
        <v>8</v>
      </c>
      <c r="I88" s="31">
        <v>24390</v>
      </c>
      <c r="J88" s="8" t="s">
        <v>162</v>
      </c>
      <c r="K88" s="11">
        <f t="shared" si="0"/>
        <v>24641.919999999998</v>
      </c>
      <c r="L88" s="8" t="s">
        <v>169</v>
      </c>
      <c r="M88" s="19" t="s">
        <v>1389</v>
      </c>
      <c r="N88" s="8" t="s">
        <v>613</v>
      </c>
      <c r="O88" s="8" t="s">
        <v>681</v>
      </c>
      <c r="P88" s="8" t="s">
        <v>614</v>
      </c>
      <c r="Q88" s="8"/>
    </row>
    <row r="89" spans="1:17" s="22" customFormat="1" ht="87" customHeight="1" x14ac:dyDescent="0.2">
      <c r="A89" s="32" t="s">
        <v>91</v>
      </c>
      <c r="B89" s="28" t="s">
        <v>463</v>
      </c>
      <c r="C89" s="8" t="s">
        <v>1390</v>
      </c>
      <c r="D89" s="33" t="s">
        <v>500</v>
      </c>
      <c r="E89" s="16" t="s">
        <v>2</v>
      </c>
      <c r="F89" s="30">
        <v>10</v>
      </c>
      <c r="G89" s="17">
        <v>10</v>
      </c>
      <c r="H89" s="17">
        <v>8</v>
      </c>
      <c r="I89" s="31">
        <v>24390</v>
      </c>
      <c r="J89" s="8" t="s">
        <v>162</v>
      </c>
      <c r="K89" s="11">
        <f t="shared" si="0"/>
        <v>24641.919999999998</v>
      </c>
      <c r="L89" s="8"/>
      <c r="M89" s="19" t="s">
        <v>1391</v>
      </c>
      <c r="N89" s="8" t="s">
        <v>613</v>
      </c>
      <c r="O89" s="8" t="s">
        <v>681</v>
      </c>
      <c r="P89" s="8" t="s">
        <v>614</v>
      </c>
      <c r="Q89" s="8"/>
    </row>
    <row r="90" spans="1:17" s="22" customFormat="1" ht="84.75" customHeight="1" x14ac:dyDescent="0.2">
      <c r="A90" s="32" t="s">
        <v>92</v>
      </c>
      <c r="B90" s="28" t="s">
        <v>463</v>
      </c>
      <c r="C90" s="28" t="s">
        <v>1394</v>
      </c>
      <c r="D90" s="33" t="s">
        <v>501</v>
      </c>
      <c r="E90" s="16" t="s">
        <v>2</v>
      </c>
      <c r="F90" s="30">
        <v>10</v>
      </c>
      <c r="G90" s="17">
        <v>10</v>
      </c>
      <c r="H90" s="17">
        <v>8</v>
      </c>
      <c r="I90" s="31">
        <v>24390</v>
      </c>
      <c r="J90" s="8" t="s">
        <v>162</v>
      </c>
      <c r="K90" s="11">
        <f>19512+5129.91</f>
        <v>24641.91</v>
      </c>
      <c r="L90" s="8" t="s">
        <v>169</v>
      </c>
      <c r="M90" s="19" t="s">
        <v>1385</v>
      </c>
      <c r="N90" s="8" t="s">
        <v>613</v>
      </c>
      <c r="O90" s="8" t="s">
        <v>1019</v>
      </c>
      <c r="P90" s="8" t="s">
        <v>614</v>
      </c>
      <c r="Q90" s="8"/>
    </row>
    <row r="91" spans="1:17" s="22" customFormat="1" ht="91.5" customHeight="1" x14ac:dyDescent="0.2">
      <c r="A91" s="32" t="s">
        <v>451</v>
      </c>
      <c r="B91" s="28" t="s">
        <v>502</v>
      </c>
      <c r="C91" s="8" t="s">
        <v>1393</v>
      </c>
      <c r="D91" s="33" t="s">
        <v>501</v>
      </c>
      <c r="E91" s="16" t="s">
        <v>2</v>
      </c>
      <c r="F91" s="30">
        <v>10</v>
      </c>
      <c r="G91" s="17">
        <v>10</v>
      </c>
      <c r="H91" s="17">
        <v>8</v>
      </c>
      <c r="I91" s="31">
        <v>24390</v>
      </c>
      <c r="J91" s="8" t="s">
        <v>162</v>
      </c>
      <c r="K91" s="11">
        <f t="shared" si="0"/>
        <v>24641.919999999998</v>
      </c>
      <c r="L91" s="8" t="s">
        <v>169</v>
      </c>
      <c r="M91" s="19" t="s">
        <v>1385</v>
      </c>
      <c r="N91" s="8" t="s">
        <v>613</v>
      </c>
      <c r="O91" s="8" t="s">
        <v>1019</v>
      </c>
      <c r="P91" s="8" t="s">
        <v>614</v>
      </c>
      <c r="Q91" s="8"/>
    </row>
    <row r="92" spans="1:17" s="22" customFormat="1" ht="84.75" customHeight="1" x14ac:dyDescent="0.2">
      <c r="A92" s="32" t="s">
        <v>452</v>
      </c>
      <c r="B92" s="28" t="s">
        <v>463</v>
      </c>
      <c r="C92" s="8" t="s">
        <v>1392</v>
      </c>
      <c r="D92" s="33" t="s">
        <v>503</v>
      </c>
      <c r="E92" s="16" t="s">
        <v>2</v>
      </c>
      <c r="F92" s="30">
        <v>10</v>
      </c>
      <c r="G92" s="17">
        <v>10</v>
      </c>
      <c r="H92" s="17">
        <v>8</v>
      </c>
      <c r="I92" s="31">
        <v>24390</v>
      </c>
      <c r="J92" s="8" t="s">
        <v>162</v>
      </c>
      <c r="K92" s="11">
        <f>19512+5129.91</f>
        <v>24641.91</v>
      </c>
      <c r="L92" s="8" t="s">
        <v>169</v>
      </c>
      <c r="M92" s="19" t="s">
        <v>1383</v>
      </c>
      <c r="N92" s="8" t="s">
        <v>613</v>
      </c>
      <c r="O92" s="8" t="s">
        <v>1019</v>
      </c>
      <c r="P92" s="8" t="s">
        <v>614</v>
      </c>
      <c r="Q92" s="8"/>
    </row>
    <row r="93" spans="1:17" s="22" customFormat="1" ht="79.5" customHeight="1" x14ac:dyDescent="0.2">
      <c r="A93" s="32" t="s">
        <v>453</v>
      </c>
      <c r="B93" s="28" t="s">
        <v>502</v>
      </c>
      <c r="C93" s="8" t="s">
        <v>1384</v>
      </c>
      <c r="D93" s="33" t="s">
        <v>503</v>
      </c>
      <c r="E93" s="16" t="s">
        <v>2</v>
      </c>
      <c r="F93" s="30">
        <v>10</v>
      </c>
      <c r="G93" s="17">
        <v>10</v>
      </c>
      <c r="H93" s="17">
        <v>8</v>
      </c>
      <c r="I93" s="31">
        <v>24390</v>
      </c>
      <c r="J93" s="8" t="s">
        <v>162</v>
      </c>
      <c r="K93" s="11">
        <f>19512+5129.92</f>
        <v>24641.919999999998</v>
      </c>
      <c r="L93" s="8" t="s">
        <v>169</v>
      </c>
      <c r="M93" s="19" t="s">
        <v>1383</v>
      </c>
      <c r="N93" s="8" t="s">
        <v>613</v>
      </c>
      <c r="O93" s="8" t="s">
        <v>1019</v>
      </c>
      <c r="P93" s="8" t="s">
        <v>614</v>
      </c>
      <c r="Q93" s="8"/>
    </row>
    <row r="94" spans="1:17" s="22" customFormat="1" ht="93.75" customHeight="1" x14ac:dyDescent="0.2">
      <c r="A94" s="32" t="s">
        <v>454</v>
      </c>
      <c r="B94" s="28" t="s">
        <v>502</v>
      </c>
      <c r="C94" s="8" t="s">
        <v>1386</v>
      </c>
      <c r="D94" s="33" t="s">
        <v>504</v>
      </c>
      <c r="E94" s="16" t="s">
        <v>2</v>
      </c>
      <c r="F94" s="30">
        <v>10</v>
      </c>
      <c r="G94" s="17">
        <v>10</v>
      </c>
      <c r="H94" s="17">
        <v>8</v>
      </c>
      <c r="I94" s="31">
        <v>24390</v>
      </c>
      <c r="J94" s="8" t="s">
        <v>162</v>
      </c>
      <c r="K94" s="11">
        <f>19512+5129.92</f>
        <v>24641.919999999998</v>
      </c>
      <c r="L94" s="8" t="s">
        <v>169</v>
      </c>
      <c r="M94" s="19" t="s">
        <v>1387</v>
      </c>
      <c r="N94" s="8" t="s">
        <v>613</v>
      </c>
      <c r="O94" s="8" t="s">
        <v>1019</v>
      </c>
      <c r="P94" s="8" t="s">
        <v>614</v>
      </c>
      <c r="Q94" s="8"/>
    </row>
    <row r="95" spans="1:17" s="22" customFormat="1" ht="57.75" customHeight="1" x14ac:dyDescent="0.2">
      <c r="A95" s="7">
        <v>2</v>
      </c>
      <c r="B95" s="28" t="s">
        <v>506</v>
      </c>
      <c r="C95" s="8"/>
      <c r="D95" s="34" t="s">
        <v>505</v>
      </c>
      <c r="E95" s="28" t="s">
        <v>507</v>
      </c>
      <c r="F95" s="28">
        <v>300</v>
      </c>
      <c r="G95" s="17"/>
      <c r="H95" s="17"/>
      <c r="I95" s="31">
        <v>74000</v>
      </c>
      <c r="J95" s="8" t="s">
        <v>162</v>
      </c>
      <c r="K95" s="11"/>
      <c r="L95" s="8"/>
      <c r="M95" s="19"/>
      <c r="N95" s="8"/>
      <c r="O95" s="8"/>
      <c r="P95" s="8"/>
      <c r="Q95" s="8"/>
    </row>
    <row r="96" spans="1:17" s="22" customFormat="1" ht="149.25" customHeight="1" x14ac:dyDescent="0.2">
      <c r="A96" s="35">
        <v>42737</v>
      </c>
      <c r="B96" s="28" t="s">
        <v>511</v>
      </c>
      <c r="C96" s="8" t="s">
        <v>702</v>
      </c>
      <c r="D96" s="36" t="s">
        <v>508</v>
      </c>
      <c r="E96" s="28" t="s">
        <v>507</v>
      </c>
      <c r="F96" s="28">
        <v>30</v>
      </c>
      <c r="G96" s="17">
        <v>30</v>
      </c>
      <c r="H96" s="17">
        <v>25</v>
      </c>
      <c r="I96" s="31">
        <v>7400</v>
      </c>
      <c r="J96" s="8" t="s">
        <v>162</v>
      </c>
      <c r="K96" s="11">
        <f>1800+5600</f>
        <v>7400</v>
      </c>
      <c r="L96" s="8" t="s">
        <v>613</v>
      </c>
      <c r="M96" s="19" t="s">
        <v>1453</v>
      </c>
      <c r="N96" s="8" t="s">
        <v>703</v>
      </c>
      <c r="O96" s="8" t="s">
        <v>697</v>
      </c>
      <c r="P96" s="8" t="s">
        <v>614</v>
      </c>
      <c r="Q96" s="9"/>
    </row>
    <row r="97" spans="1:17" s="22" customFormat="1" ht="82.5" customHeight="1" x14ac:dyDescent="0.2">
      <c r="A97" s="94">
        <v>42768</v>
      </c>
      <c r="B97" s="90" t="s">
        <v>511</v>
      </c>
      <c r="C97" s="82" t="s">
        <v>714</v>
      </c>
      <c r="D97" s="95" t="s">
        <v>509</v>
      </c>
      <c r="E97" s="90" t="s">
        <v>507</v>
      </c>
      <c r="F97" s="90">
        <v>30</v>
      </c>
      <c r="G97" s="85">
        <v>30</v>
      </c>
      <c r="H97" s="85">
        <v>25</v>
      </c>
      <c r="I97" s="93">
        <v>7400</v>
      </c>
      <c r="J97" s="82" t="s">
        <v>162</v>
      </c>
      <c r="K97" s="86">
        <f>1800+5600</f>
        <v>7400</v>
      </c>
      <c r="L97" s="82" t="s">
        <v>613</v>
      </c>
      <c r="M97" s="87" t="s">
        <v>1087</v>
      </c>
      <c r="N97" s="82" t="s">
        <v>703</v>
      </c>
      <c r="O97" s="82" t="s">
        <v>697</v>
      </c>
      <c r="P97" s="82" t="s">
        <v>614</v>
      </c>
      <c r="Q97" s="88"/>
    </row>
    <row r="98" spans="1:17" s="22" customFormat="1" ht="207.75" customHeight="1" x14ac:dyDescent="0.2">
      <c r="A98" s="35">
        <v>42796</v>
      </c>
      <c r="B98" s="28" t="s">
        <v>512</v>
      </c>
      <c r="C98" s="8" t="s">
        <v>747</v>
      </c>
      <c r="D98" s="36" t="s">
        <v>510</v>
      </c>
      <c r="E98" s="28" t="s">
        <v>507</v>
      </c>
      <c r="F98" s="28">
        <v>30</v>
      </c>
      <c r="G98" s="17">
        <v>32</v>
      </c>
      <c r="H98" s="17">
        <v>26</v>
      </c>
      <c r="I98" s="31">
        <v>7400</v>
      </c>
      <c r="J98" s="8" t="s">
        <v>162</v>
      </c>
      <c r="K98" s="11">
        <v>7400</v>
      </c>
      <c r="L98" s="8" t="s">
        <v>613</v>
      </c>
      <c r="M98" s="8" t="s">
        <v>1088</v>
      </c>
      <c r="N98" s="8" t="s">
        <v>748</v>
      </c>
      <c r="O98" s="8" t="s">
        <v>697</v>
      </c>
      <c r="P98" s="8" t="s">
        <v>614</v>
      </c>
      <c r="Q98" s="9"/>
    </row>
    <row r="99" spans="1:17" s="22" customFormat="1" ht="270.75" customHeight="1" x14ac:dyDescent="0.2">
      <c r="A99" s="35">
        <v>42827</v>
      </c>
      <c r="B99" s="28" t="s">
        <v>514</v>
      </c>
      <c r="C99" s="8" t="s">
        <v>833</v>
      </c>
      <c r="D99" s="36" t="s">
        <v>513</v>
      </c>
      <c r="E99" s="28" t="s">
        <v>507</v>
      </c>
      <c r="F99" s="28">
        <v>30</v>
      </c>
      <c r="G99" s="17">
        <v>30</v>
      </c>
      <c r="H99" s="17">
        <v>23</v>
      </c>
      <c r="I99" s="31">
        <v>7400</v>
      </c>
      <c r="J99" s="8" t="s">
        <v>162</v>
      </c>
      <c r="K99" s="11">
        <v>7400</v>
      </c>
      <c r="L99" s="8" t="s">
        <v>613</v>
      </c>
      <c r="M99" s="8" t="s">
        <v>1089</v>
      </c>
      <c r="N99" s="8" t="s">
        <v>834</v>
      </c>
      <c r="O99" s="8" t="s">
        <v>697</v>
      </c>
      <c r="P99" s="8" t="s">
        <v>614</v>
      </c>
      <c r="Q99" s="8"/>
    </row>
    <row r="100" spans="1:17" s="22" customFormat="1" ht="183.75" customHeight="1" x14ac:dyDescent="0.2">
      <c r="A100" s="35">
        <v>42857</v>
      </c>
      <c r="B100" s="28" t="s">
        <v>517</v>
      </c>
      <c r="C100" s="8" t="s">
        <v>871</v>
      </c>
      <c r="D100" s="36" t="s">
        <v>515</v>
      </c>
      <c r="E100" s="28" t="s">
        <v>507</v>
      </c>
      <c r="F100" s="28">
        <v>30</v>
      </c>
      <c r="G100" s="17">
        <v>30</v>
      </c>
      <c r="H100" s="17">
        <v>18</v>
      </c>
      <c r="I100" s="31">
        <v>7400</v>
      </c>
      <c r="J100" s="8" t="s">
        <v>162</v>
      </c>
      <c r="K100" s="11">
        <v>7400</v>
      </c>
      <c r="L100" s="8" t="s">
        <v>613</v>
      </c>
      <c r="M100" s="19" t="s">
        <v>1090</v>
      </c>
      <c r="N100" s="8" t="s">
        <v>1518</v>
      </c>
      <c r="O100" s="8" t="s">
        <v>872</v>
      </c>
      <c r="P100" s="8" t="s">
        <v>614</v>
      </c>
      <c r="Q100" s="8"/>
    </row>
    <row r="101" spans="1:17" s="22" customFormat="1" ht="114" customHeight="1" x14ac:dyDescent="0.2">
      <c r="A101" s="35">
        <v>42888</v>
      </c>
      <c r="B101" s="28" t="s">
        <v>518</v>
      </c>
      <c r="C101" s="8" t="s">
        <v>970</v>
      </c>
      <c r="D101" s="36" t="s">
        <v>516</v>
      </c>
      <c r="E101" s="28" t="s">
        <v>507</v>
      </c>
      <c r="F101" s="28">
        <v>30</v>
      </c>
      <c r="G101" s="17">
        <v>30</v>
      </c>
      <c r="H101" s="17">
        <v>25</v>
      </c>
      <c r="I101" s="31">
        <v>7400</v>
      </c>
      <c r="J101" s="8" t="s">
        <v>162</v>
      </c>
      <c r="K101" s="11">
        <f>1796.3+5600</f>
        <v>7396.3</v>
      </c>
      <c r="L101" s="8" t="s">
        <v>613</v>
      </c>
      <c r="M101" s="19" t="s">
        <v>1091</v>
      </c>
      <c r="N101" s="8" t="s">
        <v>971</v>
      </c>
      <c r="O101" s="8" t="s">
        <v>697</v>
      </c>
      <c r="P101" s="8" t="s">
        <v>614</v>
      </c>
      <c r="Q101" s="8"/>
    </row>
    <row r="102" spans="1:17" s="22" customFormat="1" ht="192" customHeight="1" x14ac:dyDescent="0.2">
      <c r="A102" s="35">
        <v>42918</v>
      </c>
      <c r="B102" s="28" t="s">
        <v>520</v>
      </c>
      <c r="C102" s="8" t="s">
        <v>1008</v>
      </c>
      <c r="D102" s="36" t="s">
        <v>519</v>
      </c>
      <c r="E102" s="28" t="s">
        <v>507</v>
      </c>
      <c r="F102" s="28">
        <v>30</v>
      </c>
      <c r="G102" s="17">
        <v>35</v>
      </c>
      <c r="H102" s="17">
        <v>30</v>
      </c>
      <c r="I102" s="31">
        <v>7400</v>
      </c>
      <c r="J102" s="8" t="s">
        <v>162</v>
      </c>
      <c r="K102" s="11">
        <f>1800+5600</f>
        <v>7400</v>
      </c>
      <c r="L102" s="8" t="s">
        <v>613</v>
      </c>
      <c r="M102" s="19" t="s">
        <v>1454</v>
      </c>
      <c r="N102" s="8" t="s">
        <v>971</v>
      </c>
      <c r="O102" s="8" t="s">
        <v>697</v>
      </c>
      <c r="P102" s="8" t="s">
        <v>614</v>
      </c>
      <c r="Q102" s="8"/>
    </row>
    <row r="103" spans="1:17" s="22" customFormat="1" ht="252.75" customHeight="1" x14ac:dyDescent="0.2">
      <c r="A103" s="35">
        <v>42949</v>
      </c>
      <c r="B103" s="28" t="s">
        <v>524</v>
      </c>
      <c r="C103" s="8" t="s">
        <v>1211</v>
      </c>
      <c r="D103" s="36" t="s">
        <v>521</v>
      </c>
      <c r="E103" s="28" t="s">
        <v>507</v>
      </c>
      <c r="F103" s="28">
        <v>30</v>
      </c>
      <c r="G103" s="17">
        <v>30</v>
      </c>
      <c r="H103" s="17">
        <v>20</v>
      </c>
      <c r="I103" s="31">
        <v>7400</v>
      </c>
      <c r="J103" s="8" t="s">
        <v>162</v>
      </c>
      <c r="K103" s="11">
        <f>1800+5600</f>
        <v>7400</v>
      </c>
      <c r="L103" s="8" t="s">
        <v>613</v>
      </c>
      <c r="M103" s="19" t="s">
        <v>1455</v>
      </c>
      <c r="N103" s="8" t="s">
        <v>971</v>
      </c>
      <c r="O103" s="8" t="s">
        <v>697</v>
      </c>
      <c r="P103" s="8" t="s">
        <v>614</v>
      </c>
      <c r="Q103" s="8"/>
    </row>
    <row r="104" spans="1:17" s="22" customFormat="1" ht="150.75" customHeight="1" x14ac:dyDescent="0.2">
      <c r="A104" s="35">
        <v>42980</v>
      </c>
      <c r="B104" s="28" t="s">
        <v>524</v>
      </c>
      <c r="C104" s="8" t="s">
        <v>1212</v>
      </c>
      <c r="D104" s="36" t="s">
        <v>522</v>
      </c>
      <c r="E104" s="28" t="s">
        <v>507</v>
      </c>
      <c r="F104" s="28">
        <v>30</v>
      </c>
      <c r="G104" s="17">
        <v>30</v>
      </c>
      <c r="H104" s="17">
        <v>25</v>
      </c>
      <c r="I104" s="31">
        <v>7400</v>
      </c>
      <c r="J104" s="8" t="s">
        <v>162</v>
      </c>
      <c r="K104" s="11">
        <f>1800+5600</f>
        <v>7400</v>
      </c>
      <c r="L104" s="8" t="s">
        <v>613</v>
      </c>
      <c r="M104" s="19" t="s">
        <v>1456</v>
      </c>
      <c r="N104" s="8" t="s">
        <v>971</v>
      </c>
      <c r="O104" s="8" t="s">
        <v>697</v>
      </c>
      <c r="P104" s="8" t="s">
        <v>614</v>
      </c>
      <c r="Q104" s="8"/>
    </row>
    <row r="105" spans="1:17" s="22" customFormat="1" ht="84" customHeight="1" x14ac:dyDescent="0.2">
      <c r="A105" s="35">
        <v>43010</v>
      </c>
      <c r="B105" s="28" t="s">
        <v>525</v>
      </c>
      <c r="C105" s="8" t="s">
        <v>1351</v>
      </c>
      <c r="D105" s="36" t="s">
        <v>523</v>
      </c>
      <c r="E105" s="28" t="s">
        <v>507</v>
      </c>
      <c r="F105" s="28">
        <v>30</v>
      </c>
      <c r="G105" s="17">
        <v>30</v>
      </c>
      <c r="H105" s="17">
        <v>20</v>
      </c>
      <c r="I105" s="31">
        <v>7400</v>
      </c>
      <c r="J105" s="8" t="s">
        <v>162</v>
      </c>
      <c r="K105" s="11">
        <f>1800+5600</f>
        <v>7400</v>
      </c>
      <c r="L105" s="8" t="s">
        <v>613</v>
      </c>
      <c r="M105" s="19" t="s">
        <v>1352</v>
      </c>
      <c r="N105" s="8" t="s">
        <v>971</v>
      </c>
      <c r="O105" s="8" t="s">
        <v>697</v>
      </c>
      <c r="P105" s="8" t="s">
        <v>614</v>
      </c>
      <c r="Q105" s="8"/>
    </row>
    <row r="106" spans="1:17" s="22" customFormat="1" ht="77.25" customHeight="1" x14ac:dyDescent="0.2">
      <c r="A106" s="73">
        <v>43406</v>
      </c>
      <c r="B106" s="74"/>
      <c r="C106" s="8" t="s">
        <v>1214</v>
      </c>
      <c r="D106" s="75" t="s">
        <v>1213</v>
      </c>
      <c r="E106" s="74"/>
      <c r="F106" s="74"/>
      <c r="G106" s="17">
        <v>30</v>
      </c>
      <c r="H106" s="17">
        <v>20</v>
      </c>
      <c r="I106" s="76"/>
      <c r="J106" s="55"/>
      <c r="K106" s="11">
        <f>1800+5600</f>
        <v>7400</v>
      </c>
      <c r="L106" s="8" t="s">
        <v>613</v>
      </c>
      <c r="M106" s="19" t="s">
        <v>1215</v>
      </c>
      <c r="N106" s="8" t="s">
        <v>971</v>
      </c>
      <c r="O106" s="8" t="s">
        <v>697</v>
      </c>
      <c r="P106" s="8" t="s">
        <v>614</v>
      </c>
      <c r="Q106" s="8"/>
    </row>
    <row r="107" spans="1:17" s="22" customFormat="1" ht="99.75" customHeight="1" x14ac:dyDescent="0.2">
      <c r="A107" s="73">
        <v>43436</v>
      </c>
      <c r="B107" s="74"/>
      <c r="C107" s="8" t="s">
        <v>1217</v>
      </c>
      <c r="D107" s="75" t="s">
        <v>1216</v>
      </c>
      <c r="E107" s="74"/>
      <c r="F107" s="74"/>
      <c r="G107" s="17">
        <v>30</v>
      </c>
      <c r="H107" s="17">
        <v>20</v>
      </c>
      <c r="I107" s="76"/>
      <c r="J107" s="55"/>
      <c r="K107" s="11">
        <f t="shared" ref="K107:K109" si="1">1800+5600</f>
        <v>7400</v>
      </c>
      <c r="L107" s="8" t="s">
        <v>613</v>
      </c>
      <c r="M107" s="19" t="s">
        <v>1220</v>
      </c>
      <c r="N107" s="8" t="s">
        <v>971</v>
      </c>
      <c r="O107" s="8" t="s">
        <v>697</v>
      </c>
      <c r="P107" s="8" t="s">
        <v>614</v>
      </c>
      <c r="Q107" s="8"/>
    </row>
    <row r="108" spans="1:17" s="22" customFormat="1" ht="148.5" customHeight="1" x14ac:dyDescent="0.2">
      <c r="A108" s="73" t="s">
        <v>1222</v>
      </c>
      <c r="B108" s="74"/>
      <c r="C108" s="8" t="s">
        <v>1219</v>
      </c>
      <c r="D108" s="75" t="s">
        <v>1218</v>
      </c>
      <c r="E108" s="74"/>
      <c r="F108" s="74"/>
      <c r="G108" s="17">
        <v>30</v>
      </c>
      <c r="H108" s="17">
        <v>20</v>
      </c>
      <c r="I108" s="76"/>
      <c r="J108" s="55"/>
      <c r="K108" s="11">
        <f t="shared" si="1"/>
        <v>7400</v>
      </c>
      <c r="L108" s="8" t="s">
        <v>613</v>
      </c>
      <c r="M108" s="19" t="s">
        <v>1221</v>
      </c>
      <c r="N108" s="8" t="s">
        <v>971</v>
      </c>
      <c r="O108" s="8" t="s">
        <v>697</v>
      </c>
      <c r="P108" s="8" t="s">
        <v>614</v>
      </c>
      <c r="Q108" s="8"/>
    </row>
    <row r="109" spans="1:17" s="22" customFormat="1" ht="85.5" customHeight="1" x14ac:dyDescent="0.2">
      <c r="A109" s="73" t="s">
        <v>1353</v>
      </c>
      <c r="B109" s="74"/>
      <c r="C109" s="8" t="s">
        <v>1355</v>
      </c>
      <c r="D109" s="75" t="s">
        <v>1354</v>
      </c>
      <c r="E109" s="74"/>
      <c r="F109" s="74"/>
      <c r="G109" s="17">
        <v>30</v>
      </c>
      <c r="H109" s="17">
        <v>20</v>
      </c>
      <c r="I109" s="76"/>
      <c r="J109" s="55"/>
      <c r="K109" s="11">
        <f t="shared" si="1"/>
        <v>7400</v>
      </c>
      <c r="L109" s="8" t="s">
        <v>613</v>
      </c>
      <c r="M109" s="19" t="s">
        <v>1356</v>
      </c>
      <c r="N109" s="8" t="s">
        <v>971</v>
      </c>
      <c r="O109" s="8" t="s">
        <v>697</v>
      </c>
      <c r="P109" s="8" t="s">
        <v>614</v>
      </c>
      <c r="Q109" s="8"/>
    </row>
    <row r="110" spans="1:17" s="22" customFormat="1" ht="89.25" customHeight="1" x14ac:dyDescent="0.2">
      <c r="A110" s="7">
        <v>3</v>
      </c>
      <c r="B110" s="28" t="s">
        <v>527</v>
      </c>
      <c r="C110" s="8"/>
      <c r="D110" s="24" t="s">
        <v>526</v>
      </c>
      <c r="E110" s="28" t="s">
        <v>507</v>
      </c>
      <c r="F110" s="28">
        <v>800</v>
      </c>
      <c r="G110" s="17"/>
      <c r="H110" s="17"/>
      <c r="I110" s="31">
        <v>48000</v>
      </c>
      <c r="J110" s="8" t="s">
        <v>162</v>
      </c>
      <c r="K110" s="11"/>
      <c r="L110" s="8"/>
      <c r="M110" s="19"/>
      <c r="N110" s="8"/>
      <c r="O110" s="8"/>
      <c r="P110" s="8"/>
      <c r="Q110" s="9"/>
    </row>
    <row r="111" spans="1:17" s="22" customFormat="1" ht="94.5" customHeight="1" x14ac:dyDescent="0.2">
      <c r="A111" s="35">
        <v>42738</v>
      </c>
      <c r="B111" s="28" t="s">
        <v>529</v>
      </c>
      <c r="C111" s="8" t="s">
        <v>708</v>
      </c>
      <c r="D111" s="15" t="s">
        <v>528</v>
      </c>
      <c r="E111" s="28" t="s">
        <v>507</v>
      </c>
      <c r="F111" s="28">
        <v>20</v>
      </c>
      <c r="G111" s="17">
        <v>20</v>
      </c>
      <c r="H111" s="17">
        <v>20</v>
      </c>
      <c r="I111" s="31">
        <v>1200</v>
      </c>
      <c r="J111" s="8" t="s">
        <v>162</v>
      </c>
      <c r="K111" s="11">
        <v>1200</v>
      </c>
      <c r="L111" s="8" t="s">
        <v>613</v>
      </c>
      <c r="M111" s="19" t="s">
        <v>1092</v>
      </c>
      <c r="N111" s="8" t="s">
        <v>703</v>
      </c>
      <c r="O111" s="8" t="s">
        <v>697</v>
      </c>
      <c r="P111" s="8" t="s">
        <v>614</v>
      </c>
      <c r="Q111" s="9"/>
    </row>
    <row r="112" spans="1:17" s="22" customFormat="1" ht="111.75" customHeight="1" x14ac:dyDescent="0.2">
      <c r="A112" s="35">
        <v>42769</v>
      </c>
      <c r="B112" s="28" t="s">
        <v>529</v>
      </c>
      <c r="C112" s="8" t="s">
        <v>709</v>
      </c>
      <c r="D112" s="15" t="s">
        <v>530</v>
      </c>
      <c r="E112" s="28" t="s">
        <v>507</v>
      </c>
      <c r="F112" s="28">
        <v>20</v>
      </c>
      <c r="G112" s="17">
        <v>20</v>
      </c>
      <c r="H112" s="17">
        <v>20</v>
      </c>
      <c r="I112" s="31">
        <v>1200</v>
      </c>
      <c r="J112" s="8" t="s">
        <v>162</v>
      </c>
      <c r="K112" s="11">
        <v>1200</v>
      </c>
      <c r="L112" s="8" t="s">
        <v>613</v>
      </c>
      <c r="M112" s="19" t="s">
        <v>1457</v>
      </c>
      <c r="N112" s="8" t="s">
        <v>703</v>
      </c>
      <c r="O112" s="8" t="s">
        <v>697</v>
      </c>
      <c r="P112" s="8" t="s">
        <v>614</v>
      </c>
      <c r="Q112" s="9"/>
    </row>
    <row r="113" spans="1:17" s="22" customFormat="1" ht="84" customHeight="1" x14ac:dyDescent="0.2">
      <c r="A113" s="35">
        <v>42797</v>
      </c>
      <c r="B113" s="28" t="s">
        <v>532</v>
      </c>
      <c r="C113" s="8" t="s">
        <v>707</v>
      </c>
      <c r="D113" s="15" t="s">
        <v>531</v>
      </c>
      <c r="E113" s="28" t="s">
        <v>507</v>
      </c>
      <c r="F113" s="28">
        <v>20</v>
      </c>
      <c r="G113" s="17">
        <v>20</v>
      </c>
      <c r="H113" s="17">
        <v>20</v>
      </c>
      <c r="I113" s="31">
        <v>1200</v>
      </c>
      <c r="J113" s="8" t="s">
        <v>162</v>
      </c>
      <c r="K113" s="11">
        <v>1199.44</v>
      </c>
      <c r="L113" s="8" t="s">
        <v>613</v>
      </c>
      <c r="M113" s="19" t="s">
        <v>1093</v>
      </c>
      <c r="N113" s="8" t="s">
        <v>703</v>
      </c>
      <c r="O113" s="8" t="s">
        <v>697</v>
      </c>
      <c r="P113" s="8" t="s">
        <v>614</v>
      </c>
      <c r="Q113" s="9"/>
    </row>
    <row r="114" spans="1:17" s="22" customFormat="1" ht="90" customHeight="1" x14ac:dyDescent="0.2">
      <c r="A114" s="35">
        <v>42828</v>
      </c>
      <c r="B114" s="28" t="s">
        <v>532</v>
      </c>
      <c r="C114" s="8" t="s">
        <v>704</v>
      </c>
      <c r="D114" s="15" t="s">
        <v>528</v>
      </c>
      <c r="E114" s="28" t="s">
        <v>507</v>
      </c>
      <c r="F114" s="28">
        <v>20</v>
      </c>
      <c r="G114" s="17">
        <v>20</v>
      </c>
      <c r="H114" s="17">
        <v>20</v>
      </c>
      <c r="I114" s="31">
        <v>1200</v>
      </c>
      <c r="J114" s="8" t="s">
        <v>162</v>
      </c>
      <c r="K114" s="11">
        <v>1185.5</v>
      </c>
      <c r="L114" s="8" t="s">
        <v>613</v>
      </c>
      <c r="M114" s="19" t="s">
        <v>1094</v>
      </c>
      <c r="N114" s="8" t="s">
        <v>703</v>
      </c>
      <c r="O114" s="8" t="s">
        <v>697</v>
      </c>
      <c r="P114" s="8" t="s">
        <v>614</v>
      </c>
      <c r="Q114" s="9"/>
    </row>
    <row r="115" spans="1:17" s="22" customFormat="1" ht="124.5" customHeight="1" x14ac:dyDescent="0.2">
      <c r="A115" s="35">
        <v>42858</v>
      </c>
      <c r="B115" s="28" t="s">
        <v>534</v>
      </c>
      <c r="C115" s="8" t="s">
        <v>705</v>
      </c>
      <c r="D115" s="15" t="s">
        <v>533</v>
      </c>
      <c r="E115" s="28" t="s">
        <v>507</v>
      </c>
      <c r="F115" s="28">
        <v>20</v>
      </c>
      <c r="G115" s="17">
        <v>20</v>
      </c>
      <c r="H115" s="17">
        <v>20</v>
      </c>
      <c r="I115" s="31">
        <v>1200</v>
      </c>
      <c r="J115" s="8" t="s">
        <v>162</v>
      </c>
      <c r="K115" s="11">
        <v>1199.69</v>
      </c>
      <c r="L115" s="8" t="s">
        <v>613</v>
      </c>
      <c r="M115" s="19" t="s">
        <v>1458</v>
      </c>
      <c r="N115" s="8" t="s">
        <v>703</v>
      </c>
      <c r="O115" s="8" t="s">
        <v>697</v>
      </c>
      <c r="P115" s="8" t="s">
        <v>614</v>
      </c>
      <c r="Q115" s="9"/>
    </row>
    <row r="116" spans="1:17" s="22" customFormat="1" ht="82.5" customHeight="1" x14ac:dyDescent="0.2">
      <c r="A116" s="35">
        <v>42889</v>
      </c>
      <c r="B116" s="28" t="s">
        <v>532</v>
      </c>
      <c r="C116" s="8" t="s">
        <v>715</v>
      </c>
      <c r="D116" s="15" t="s">
        <v>535</v>
      </c>
      <c r="E116" s="28" t="s">
        <v>507</v>
      </c>
      <c r="F116" s="28">
        <v>20</v>
      </c>
      <c r="G116" s="17">
        <v>20</v>
      </c>
      <c r="H116" s="17">
        <v>20</v>
      </c>
      <c r="I116" s="31">
        <v>1200</v>
      </c>
      <c r="J116" s="8" t="s">
        <v>162</v>
      </c>
      <c r="K116" s="11">
        <v>1193.0999999999999</v>
      </c>
      <c r="L116" s="8" t="s">
        <v>613</v>
      </c>
      <c r="M116" s="19" t="s">
        <v>1459</v>
      </c>
      <c r="N116" s="8" t="s">
        <v>703</v>
      </c>
      <c r="O116" s="8" t="s">
        <v>697</v>
      </c>
      <c r="P116" s="8" t="s">
        <v>614</v>
      </c>
      <c r="Q116" s="9"/>
    </row>
    <row r="117" spans="1:17" s="22" customFormat="1" ht="84" customHeight="1" x14ac:dyDescent="0.2">
      <c r="A117" s="35">
        <v>42919</v>
      </c>
      <c r="B117" s="28" t="s">
        <v>532</v>
      </c>
      <c r="C117" s="8" t="s">
        <v>706</v>
      </c>
      <c r="D117" s="15" t="s">
        <v>536</v>
      </c>
      <c r="E117" s="28" t="s">
        <v>507</v>
      </c>
      <c r="F117" s="28">
        <v>20</v>
      </c>
      <c r="G117" s="17">
        <v>20</v>
      </c>
      <c r="H117" s="17">
        <v>20</v>
      </c>
      <c r="I117" s="31">
        <v>1200</v>
      </c>
      <c r="J117" s="8" t="s">
        <v>162</v>
      </c>
      <c r="K117" s="11">
        <v>1199.99</v>
      </c>
      <c r="L117" s="8" t="s">
        <v>613</v>
      </c>
      <c r="M117" s="19" t="s">
        <v>1460</v>
      </c>
      <c r="N117" s="8" t="s">
        <v>703</v>
      </c>
      <c r="O117" s="8" t="s">
        <v>697</v>
      </c>
      <c r="P117" s="8" t="s">
        <v>614</v>
      </c>
      <c r="Q117" s="9"/>
    </row>
    <row r="118" spans="1:17" s="22" customFormat="1" ht="216" customHeight="1" x14ac:dyDescent="0.2">
      <c r="A118" s="35">
        <v>42950</v>
      </c>
      <c r="B118" s="28" t="s">
        <v>538</v>
      </c>
      <c r="C118" s="8" t="s">
        <v>749</v>
      </c>
      <c r="D118" s="15" t="s">
        <v>537</v>
      </c>
      <c r="E118" s="28" t="s">
        <v>507</v>
      </c>
      <c r="F118" s="28">
        <v>20</v>
      </c>
      <c r="G118" s="17">
        <v>20</v>
      </c>
      <c r="H118" s="17">
        <v>20</v>
      </c>
      <c r="I118" s="31">
        <v>1200</v>
      </c>
      <c r="J118" s="8" t="s">
        <v>162</v>
      </c>
      <c r="K118" s="11">
        <v>1199.5</v>
      </c>
      <c r="L118" s="8" t="s">
        <v>613</v>
      </c>
      <c r="M118" s="19" t="s">
        <v>1095</v>
      </c>
      <c r="N118" s="8" t="s">
        <v>750</v>
      </c>
      <c r="O118" s="8" t="s">
        <v>697</v>
      </c>
      <c r="P118" s="8" t="s">
        <v>614</v>
      </c>
      <c r="Q118" s="9"/>
    </row>
    <row r="119" spans="1:17" s="22" customFormat="1" ht="213" customHeight="1" x14ac:dyDescent="0.2">
      <c r="A119" s="35">
        <v>42981</v>
      </c>
      <c r="B119" s="28" t="s">
        <v>540</v>
      </c>
      <c r="C119" s="8" t="s">
        <v>751</v>
      </c>
      <c r="D119" s="15" t="s">
        <v>535</v>
      </c>
      <c r="E119" s="28" t="s">
        <v>507</v>
      </c>
      <c r="F119" s="28">
        <v>20</v>
      </c>
      <c r="G119" s="17">
        <v>20</v>
      </c>
      <c r="H119" s="17">
        <v>20</v>
      </c>
      <c r="I119" s="31">
        <v>1200</v>
      </c>
      <c r="J119" s="8" t="s">
        <v>162</v>
      </c>
      <c r="K119" s="11">
        <v>1196.0999999999999</v>
      </c>
      <c r="L119" s="8" t="s">
        <v>613</v>
      </c>
      <c r="M119" s="19" t="s">
        <v>1096</v>
      </c>
      <c r="N119" s="8" t="s">
        <v>752</v>
      </c>
      <c r="O119" s="8" t="s">
        <v>697</v>
      </c>
      <c r="P119" s="8" t="s">
        <v>614</v>
      </c>
      <c r="Q119" s="9"/>
    </row>
    <row r="120" spans="1:17" s="22" customFormat="1" ht="181.5" customHeight="1" x14ac:dyDescent="0.2">
      <c r="A120" s="35">
        <v>43011</v>
      </c>
      <c r="B120" s="28" t="s">
        <v>541</v>
      </c>
      <c r="C120" s="8" t="s">
        <v>753</v>
      </c>
      <c r="D120" s="15" t="s">
        <v>539</v>
      </c>
      <c r="E120" s="28" t="s">
        <v>507</v>
      </c>
      <c r="F120" s="28">
        <v>20</v>
      </c>
      <c r="G120" s="17">
        <v>20</v>
      </c>
      <c r="H120" s="17">
        <v>20</v>
      </c>
      <c r="I120" s="31">
        <v>1200</v>
      </c>
      <c r="J120" s="8" t="s">
        <v>162</v>
      </c>
      <c r="K120" s="11">
        <v>1200</v>
      </c>
      <c r="L120" s="8" t="s">
        <v>613</v>
      </c>
      <c r="M120" s="19" t="s">
        <v>1097</v>
      </c>
      <c r="N120" s="8" t="s">
        <v>754</v>
      </c>
      <c r="O120" s="8" t="s">
        <v>697</v>
      </c>
      <c r="P120" s="8" t="s">
        <v>614</v>
      </c>
      <c r="Q120" s="8"/>
    </row>
    <row r="121" spans="1:17" s="22" customFormat="1" ht="204.75" customHeight="1" x14ac:dyDescent="0.2">
      <c r="A121" s="35">
        <v>43042</v>
      </c>
      <c r="B121" s="28" t="s">
        <v>540</v>
      </c>
      <c r="C121" s="8" t="s">
        <v>755</v>
      </c>
      <c r="D121" s="15" t="s">
        <v>542</v>
      </c>
      <c r="E121" s="28" t="s">
        <v>507</v>
      </c>
      <c r="F121" s="28">
        <v>20</v>
      </c>
      <c r="G121" s="17">
        <v>20</v>
      </c>
      <c r="H121" s="17">
        <v>20</v>
      </c>
      <c r="I121" s="31">
        <v>1200</v>
      </c>
      <c r="J121" s="8" t="s">
        <v>162</v>
      </c>
      <c r="K121" s="11">
        <v>1199.57</v>
      </c>
      <c r="L121" s="8" t="s">
        <v>613</v>
      </c>
      <c r="M121" s="19" t="s">
        <v>1098</v>
      </c>
      <c r="N121" s="8" t="s">
        <v>756</v>
      </c>
      <c r="O121" s="8" t="s">
        <v>697</v>
      </c>
      <c r="P121" s="8" t="s">
        <v>614</v>
      </c>
      <c r="Q121" s="8"/>
    </row>
    <row r="122" spans="1:17" s="22" customFormat="1" ht="159.75" customHeight="1" x14ac:dyDescent="0.2">
      <c r="A122" s="35">
        <v>43072</v>
      </c>
      <c r="B122" s="28" t="s">
        <v>544</v>
      </c>
      <c r="C122" s="8" t="s">
        <v>757</v>
      </c>
      <c r="D122" s="15" t="s">
        <v>543</v>
      </c>
      <c r="E122" s="28" t="s">
        <v>507</v>
      </c>
      <c r="F122" s="28">
        <v>20</v>
      </c>
      <c r="G122" s="17">
        <v>20</v>
      </c>
      <c r="H122" s="17">
        <v>20</v>
      </c>
      <c r="I122" s="31">
        <v>1200</v>
      </c>
      <c r="J122" s="8" t="s">
        <v>162</v>
      </c>
      <c r="K122" s="11">
        <v>1199.4100000000001</v>
      </c>
      <c r="L122" s="8" t="s">
        <v>613</v>
      </c>
      <c r="M122" s="19" t="s">
        <v>1099</v>
      </c>
      <c r="N122" s="8" t="s">
        <v>758</v>
      </c>
      <c r="O122" s="8" t="s">
        <v>697</v>
      </c>
      <c r="P122" s="8" t="s">
        <v>614</v>
      </c>
      <c r="Q122" s="9"/>
    </row>
    <row r="123" spans="1:17" s="22" customFormat="1" ht="192.75" customHeight="1" x14ac:dyDescent="0.2">
      <c r="A123" s="32" t="s">
        <v>6</v>
      </c>
      <c r="B123" s="28" t="s">
        <v>545</v>
      </c>
      <c r="C123" s="8" t="s">
        <v>831</v>
      </c>
      <c r="D123" s="15" t="s">
        <v>546</v>
      </c>
      <c r="E123" s="28" t="s">
        <v>507</v>
      </c>
      <c r="F123" s="28">
        <v>20</v>
      </c>
      <c r="G123" s="17">
        <v>20</v>
      </c>
      <c r="H123" s="17">
        <v>20</v>
      </c>
      <c r="I123" s="31">
        <v>1200</v>
      </c>
      <c r="J123" s="8" t="s">
        <v>162</v>
      </c>
      <c r="K123" s="11">
        <v>1200</v>
      </c>
      <c r="L123" s="8" t="s">
        <v>613</v>
      </c>
      <c r="M123" s="19" t="s">
        <v>1461</v>
      </c>
      <c r="N123" s="8" t="s">
        <v>832</v>
      </c>
      <c r="O123" s="8" t="s">
        <v>697</v>
      </c>
      <c r="P123" s="8" t="s">
        <v>614</v>
      </c>
      <c r="Q123" s="9"/>
    </row>
    <row r="124" spans="1:17" s="22" customFormat="1" ht="270" customHeight="1" x14ac:dyDescent="0.2">
      <c r="A124" s="32" t="s">
        <v>7</v>
      </c>
      <c r="B124" s="28" t="s">
        <v>548</v>
      </c>
      <c r="C124" s="8" t="s">
        <v>829</v>
      </c>
      <c r="D124" s="15" t="s">
        <v>547</v>
      </c>
      <c r="E124" s="28" t="s">
        <v>507</v>
      </c>
      <c r="F124" s="28">
        <v>20</v>
      </c>
      <c r="G124" s="17">
        <v>20</v>
      </c>
      <c r="H124" s="17">
        <v>20</v>
      </c>
      <c r="I124" s="31">
        <v>1200</v>
      </c>
      <c r="J124" s="8" t="s">
        <v>162</v>
      </c>
      <c r="K124" s="11">
        <v>1197.3</v>
      </c>
      <c r="L124" s="8" t="s">
        <v>613</v>
      </c>
      <c r="M124" s="19" t="s">
        <v>1100</v>
      </c>
      <c r="N124" s="8" t="s">
        <v>830</v>
      </c>
      <c r="O124" s="8" t="s">
        <v>697</v>
      </c>
      <c r="P124" s="8" t="s">
        <v>614</v>
      </c>
      <c r="Q124" s="8"/>
    </row>
    <row r="125" spans="1:17" s="22" customFormat="1" ht="197.25" customHeight="1" x14ac:dyDescent="0.2">
      <c r="A125" s="32" t="s">
        <v>8</v>
      </c>
      <c r="B125" s="28" t="s">
        <v>550</v>
      </c>
      <c r="C125" s="8" t="s">
        <v>827</v>
      </c>
      <c r="D125" s="15" t="s">
        <v>549</v>
      </c>
      <c r="E125" s="28" t="s">
        <v>507</v>
      </c>
      <c r="F125" s="28">
        <v>20</v>
      </c>
      <c r="G125" s="17">
        <v>20</v>
      </c>
      <c r="H125" s="17">
        <v>20</v>
      </c>
      <c r="I125" s="31">
        <v>1200</v>
      </c>
      <c r="J125" s="8" t="s">
        <v>162</v>
      </c>
      <c r="K125" s="11">
        <v>1197</v>
      </c>
      <c r="L125" s="8" t="s">
        <v>613</v>
      </c>
      <c r="M125" s="19" t="s">
        <v>1101</v>
      </c>
      <c r="N125" s="8" t="s">
        <v>828</v>
      </c>
      <c r="O125" s="8" t="s">
        <v>697</v>
      </c>
      <c r="P125" s="8" t="s">
        <v>614</v>
      </c>
      <c r="Q125" s="8"/>
    </row>
    <row r="126" spans="1:17" s="22" customFormat="1" ht="207.75" customHeight="1" x14ac:dyDescent="0.2">
      <c r="A126" s="32" t="s">
        <v>9</v>
      </c>
      <c r="B126" s="28" t="s">
        <v>552</v>
      </c>
      <c r="C126" s="8" t="s">
        <v>825</v>
      </c>
      <c r="D126" s="15" t="s">
        <v>551</v>
      </c>
      <c r="E126" s="28" t="s">
        <v>507</v>
      </c>
      <c r="F126" s="28">
        <v>20</v>
      </c>
      <c r="G126" s="17">
        <v>20</v>
      </c>
      <c r="H126" s="17">
        <v>20</v>
      </c>
      <c r="I126" s="31">
        <v>1200</v>
      </c>
      <c r="J126" s="8" t="s">
        <v>162</v>
      </c>
      <c r="K126" s="11">
        <v>1200</v>
      </c>
      <c r="L126" s="8" t="s">
        <v>613</v>
      </c>
      <c r="M126" s="19" t="s">
        <v>1102</v>
      </c>
      <c r="N126" s="8" t="s">
        <v>826</v>
      </c>
      <c r="O126" s="8" t="s">
        <v>697</v>
      </c>
      <c r="P126" s="8" t="s">
        <v>614</v>
      </c>
      <c r="Q126" s="8"/>
    </row>
    <row r="127" spans="1:17" s="22" customFormat="1" ht="192.75" customHeight="1" x14ac:dyDescent="0.2">
      <c r="A127" s="32" t="s">
        <v>10</v>
      </c>
      <c r="B127" s="28" t="s">
        <v>554</v>
      </c>
      <c r="C127" s="8" t="s">
        <v>873</v>
      </c>
      <c r="D127" s="15" t="s">
        <v>553</v>
      </c>
      <c r="E127" s="28" t="s">
        <v>507</v>
      </c>
      <c r="F127" s="28">
        <v>20</v>
      </c>
      <c r="G127" s="17">
        <v>20</v>
      </c>
      <c r="H127" s="17">
        <v>20</v>
      </c>
      <c r="I127" s="31">
        <v>1200</v>
      </c>
      <c r="J127" s="8" t="s">
        <v>162</v>
      </c>
      <c r="K127" s="11">
        <v>1199.55</v>
      </c>
      <c r="L127" s="8" t="s">
        <v>613</v>
      </c>
      <c r="M127" s="19" t="s">
        <v>1103</v>
      </c>
      <c r="N127" s="8" t="s">
        <v>874</v>
      </c>
      <c r="O127" s="8" t="s">
        <v>697</v>
      </c>
      <c r="P127" s="8" t="s">
        <v>614</v>
      </c>
      <c r="Q127" s="8"/>
    </row>
    <row r="128" spans="1:17" s="22" customFormat="1" ht="299.25" customHeight="1" x14ac:dyDescent="0.2">
      <c r="A128" s="32" t="s">
        <v>11</v>
      </c>
      <c r="B128" s="28" t="s">
        <v>556</v>
      </c>
      <c r="C128" s="8" t="s">
        <v>875</v>
      </c>
      <c r="D128" s="15" t="s">
        <v>555</v>
      </c>
      <c r="E128" s="28" t="s">
        <v>507</v>
      </c>
      <c r="F128" s="28">
        <v>20</v>
      </c>
      <c r="G128" s="17">
        <v>20</v>
      </c>
      <c r="H128" s="17">
        <v>20</v>
      </c>
      <c r="I128" s="31">
        <v>1200</v>
      </c>
      <c r="J128" s="8" t="s">
        <v>162</v>
      </c>
      <c r="K128" s="11">
        <v>1190.6099999999999</v>
      </c>
      <c r="L128" s="8" t="s">
        <v>613</v>
      </c>
      <c r="M128" s="19" t="s">
        <v>1104</v>
      </c>
      <c r="N128" s="8" t="s">
        <v>876</v>
      </c>
      <c r="O128" s="8" t="s">
        <v>697</v>
      </c>
      <c r="P128" s="8" t="s">
        <v>614</v>
      </c>
      <c r="Q128" s="8"/>
    </row>
    <row r="129" spans="1:17" s="22" customFormat="1" ht="277.5" customHeight="1" x14ac:dyDescent="0.2">
      <c r="A129" s="32" t="s">
        <v>12</v>
      </c>
      <c r="B129" s="28" t="s">
        <v>556</v>
      </c>
      <c r="C129" s="8" t="s">
        <v>877</v>
      </c>
      <c r="D129" s="15" t="s">
        <v>539</v>
      </c>
      <c r="E129" s="28" t="s">
        <v>507</v>
      </c>
      <c r="F129" s="28">
        <v>20</v>
      </c>
      <c r="G129" s="17">
        <v>20</v>
      </c>
      <c r="H129" s="17">
        <v>20</v>
      </c>
      <c r="I129" s="31">
        <v>1200</v>
      </c>
      <c r="J129" s="8" t="s">
        <v>162</v>
      </c>
      <c r="K129" s="11">
        <v>1199.18</v>
      </c>
      <c r="L129" s="8" t="s">
        <v>613</v>
      </c>
      <c r="M129" s="19" t="s">
        <v>1105</v>
      </c>
      <c r="N129" s="8" t="s">
        <v>878</v>
      </c>
      <c r="O129" s="8" t="s">
        <v>697</v>
      </c>
      <c r="P129" s="8" t="s">
        <v>614</v>
      </c>
      <c r="Q129" s="8"/>
    </row>
    <row r="130" spans="1:17" s="22" customFormat="1" ht="201" customHeight="1" x14ac:dyDescent="0.2">
      <c r="A130" s="32" t="s">
        <v>13</v>
      </c>
      <c r="B130" s="28" t="s">
        <v>556</v>
      </c>
      <c r="C130" s="8" t="s">
        <v>879</v>
      </c>
      <c r="D130" s="15" t="s">
        <v>537</v>
      </c>
      <c r="E130" s="28" t="s">
        <v>507</v>
      </c>
      <c r="F130" s="28">
        <v>20</v>
      </c>
      <c r="G130" s="17">
        <v>20</v>
      </c>
      <c r="H130" s="17">
        <v>20</v>
      </c>
      <c r="I130" s="31">
        <v>1200</v>
      </c>
      <c r="J130" s="8" t="s">
        <v>162</v>
      </c>
      <c r="K130" s="11">
        <v>1180.22</v>
      </c>
      <c r="L130" s="8" t="s">
        <v>613</v>
      </c>
      <c r="M130" s="19" t="s">
        <v>1106</v>
      </c>
      <c r="N130" s="8" t="s">
        <v>880</v>
      </c>
      <c r="O130" s="8" t="s">
        <v>697</v>
      </c>
      <c r="P130" s="8" t="s">
        <v>614</v>
      </c>
      <c r="Q130" s="8"/>
    </row>
    <row r="131" spans="1:17" s="22" customFormat="1" ht="90.75" customHeight="1" x14ac:dyDescent="0.2">
      <c r="A131" s="32" t="s">
        <v>14</v>
      </c>
      <c r="B131" s="28" t="s">
        <v>558</v>
      </c>
      <c r="C131" s="8" t="s">
        <v>977</v>
      </c>
      <c r="D131" s="15" t="s">
        <v>557</v>
      </c>
      <c r="E131" s="28" t="s">
        <v>507</v>
      </c>
      <c r="F131" s="28">
        <v>20</v>
      </c>
      <c r="G131" s="17">
        <v>20</v>
      </c>
      <c r="H131" s="17">
        <v>20</v>
      </c>
      <c r="I131" s="31">
        <v>1200</v>
      </c>
      <c r="J131" s="8" t="s">
        <v>162</v>
      </c>
      <c r="K131" s="11">
        <v>1200</v>
      </c>
      <c r="L131" s="8" t="s">
        <v>613</v>
      </c>
      <c r="M131" s="19" t="s">
        <v>1107</v>
      </c>
      <c r="N131" s="8" t="s">
        <v>973</v>
      </c>
      <c r="O131" s="8" t="s">
        <v>697</v>
      </c>
      <c r="P131" s="8" t="s">
        <v>614</v>
      </c>
      <c r="Q131" s="8"/>
    </row>
    <row r="132" spans="1:17" s="22" customFormat="1" ht="79.5" customHeight="1" x14ac:dyDescent="0.2">
      <c r="A132" s="32" t="s">
        <v>15</v>
      </c>
      <c r="B132" s="28" t="s">
        <v>560</v>
      </c>
      <c r="C132" s="8" t="s">
        <v>976</v>
      </c>
      <c r="D132" s="15" t="s">
        <v>559</v>
      </c>
      <c r="E132" s="28" t="s">
        <v>507</v>
      </c>
      <c r="F132" s="28">
        <v>20</v>
      </c>
      <c r="G132" s="28">
        <v>20</v>
      </c>
      <c r="H132" s="28">
        <v>20</v>
      </c>
      <c r="I132" s="31">
        <v>1200</v>
      </c>
      <c r="J132" s="8" t="s">
        <v>162</v>
      </c>
      <c r="K132" s="11">
        <v>1200</v>
      </c>
      <c r="L132" s="8" t="s">
        <v>613</v>
      </c>
      <c r="M132" s="19" t="s">
        <v>1108</v>
      </c>
      <c r="N132" s="8" t="s">
        <v>973</v>
      </c>
      <c r="O132" s="8" t="s">
        <v>697</v>
      </c>
      <c r="P132" s="8" t="s">
        <v>614</v>
      </c>
      <c r="Q132" s="8"/>
    </row>
    <row r="133" spans="1:17" s="22" customFormat="1" ht="102.75" customHeight="1" x14ac:dyDescent="0.2">
      <c r="A133" s="32" t="s">
        <v>16</v>
      </c>
      <c r="B133" s="28" t="s">
        <v>562</v>
      </c>
      <c r="C133" s="8" t="s">
        <v>975</v>
      </c>
      <c r="D133" s="15" t="s">
        <v>561</v>
      </c>
      <c r="E133" s="28" t="s">
        <v>507</v>
      </c>
      <c r="F133" s="28">
        <v>20</v>
      </c>
      <c r="G133" s="17">
        <v>20</v>
      </c>
      <c r="H133" s="17">
        <v>20</v>
      </c>
      <c r="I133" s="31">
        <v>1200</v>
      </c>
      <c r="J133" s="8" t="s">
        <v>162</v>
      </c>
      <c r="K133" s="11">
        <v>1200</v>
      </c>
      <c r="L133" s="8" t="s">
        <v>613</v>
      </c>
      <c r="M133" s="19" t="s">
        <v>1109</v>
      </c>
      <c r="N133" s="8" t="s">
        <v>973</v>
      </c>
      <c r="O133" s="8" t="s">
        <v>697</v>
      </c>
      <c r="P133" s="8" t="s">
        <v>614</v>
      </c>
      <c r="Q133" s="8"/>
    </row>
    <row r="134" spans="1:17" s="22" customFormat="1" ht="79.5" customHeight="1" x14ac:dyDescent="0.2">
      <c r="A134" s="89" t="s">
        <v>17</v>
      </c>
      <c r="B134" s="90" t="s">
        <v>564</v>
      </c>
      <c r="C134" s="82" t="s">
        <v>974</v>
      </c>
      <c r="D134" s="83" t="s">
        <v>563</v>
      </c>
      <c r="E134" s="90" t="s">
        <v>507</v>
      </c>
      <c r="F134" s="90">
        <v>20</v>
      </c>
      <c r="G134" s="85">
        <v>20</v>
      </c>
      <c r="H134" s="85">
        <v>20</v>
      </c>
      <c r="I134" s="93">
        <v>1200</v>
      </c>
      <c r="J134" s="82" t="s">
        <v>162</v>
      </c>
      <c r="K134" s="86">
        <v>1199.99</v>
      </c>
      <c r="L134" s="82" t="s">
        <v>613</v>
      </c>
      <c r="M134" s="87" t="s">
        <v>1110</v>
      </c>
      <c r="N134" s="82" t="s">
        <v>973</v>
      </c>
      <c r="O134" s="82" t="s">
        <v>697</v>
      </c>
      <c r="P134" s="82" t="s">
        <v>614</v>
      </c>
      <c r="Q134" s="82"/>
    </row>
    <row r="135" spans="1:17" s="22" customFormat="1" ht="79.5" customHeight="1" x14ac:dyDescent="0.2">
      <c r="A135" s="32" t="s">
        <v>18</v>
      </c>
      <c r="B135" s="28" t="s">
        <v>565</v>
      </c>
      <c r="C135" s="8" t="s">
        <v>972</v>
      </c>
      <c r="D135" s="15" t="s">
        <v>555</v>
      </c>
      <c r="E135" s="28" t="s">
        <v>507</v>
      </c>
      <c r="F135" s="28">
        <v>20</v>
      </c>
      <c r="G135" s="17">
        <v>20</v>
      </c>
      <c r="H135" s="17">
        <v>20</v>
      </c>
      <c r="I135" s="31">
        <v>1200</v>
      </c>
      <c r="J135" s="8" t="s">
        <v>162</v>
      </c>
      <c r="K135" s="11">
        <v>1199.0999999999999</v>
      </c>
      <c r="L135" s="8" t="s">
        <v>613</v>
      </c>
      <c r="M135" s="19" t="s">
        <v>1462</v>
      </c>
      <c r="N135" s="8" t="s">
        <v>973</v>
      </c>
      <c r="O135" s="8" t="s">
        <v>697</v>
      </c>
      <c r="P135" s="8" t="s">
        <v>614</v>
      </c>
      <c r="Q135" s="8"/>
    </row>
    <row r="136" spans="1:17" s="22" customFormat="1" ht="79.5" customHeight="1" x14ac:dyDescent="0.2">
      <c r="A136" s="32" t="s">
        <v>19</v>
      </c>
      <c r="B136" s="28" t="s">
        <v>567</v>
      </c>
      <c r="C136" s="8" t="s">
        <v>1521</v>
      </c>
      <c r="D136" s="15" t="s">
        <v>566</v>
      </c>
      <c r="E136" s="28" t="s">
        <v>507</v>
      </c>
      <c r="F136" s="28">
        <v>20</v>
      </c>
      <c r="G136" s="17">
        <v>20</v>
      </c>
      <c r="H136" s="17">
        <v>20</v>
      </c>
      <c r="I136" s="31">
        <v>1200</v>
      </c>
      <c r="J136" s="8" t="s">
        <v>162</v>
      </c>
      <c r="K136" s="11">
        <v>1200</v>
      </c>
      <c r="L136" s="8" t="s">
        <v>613</v>
      </c>
      <c r="M136" s="19" t="s">
        <v>1111</v>
      </c>
      <c r="N136" s="8" t="s">
        <v>1012</v>
      </c>
      <c r="O136" s="8" t="s">
        <v>697</v>
      </c>
      <c r="P136" s="8" t="s">
        <v>614</v>
      </c>
      <c r="Q136" s="8"/>
    </row>
    <row r="137" spans="1:17" s="22" customFormat="1" ht="90" customHeight="1" x14ac:dyDescent="0.2">
      <c r="A137" s="32" t="s">
        <v>20</v>
      </c>
      <c r="B137" s="28" t="s">
        <v>567</v>
      </c>
      <c r="C137" s="8" t="s">
        <v>1013</v>
      </c>
      <c r="D137" s="15" t="s">
        <v>568</v>
      </c>
      <c r="E137" s="28" t="s">
        <v>507</v>
      </c>
      <c r="F137" s="28">
        <v>20</v>
      </c>
      <c r="G137" s="17">
        <v>20</v>
      </c>
      <c r="H137" s="17">
        <v>20</v>
      </c>
      <c r="I137" s="31">
        <v>1200</v>
      </c>
      <c r="J137" s="8" t="s">
        <v>162</v>
      </c>
      <c r="K137" s="11">
        <v>1200</v>
      </c>
      <c r="L137" s="8" t="s">
        <v>613</v>
      </c>
      <c r="M137" s="19" t="s">
        <v>1112</v>
      </c>
      <c r="N137" s="8" t="s">
        <v>1012</v>
      </c>
      <c r="O137" s="8" t="s">
        <v>697</v>
      </c>
      <c r="P137" s="8" t="s">
        <v>614</v>
      </c>
      <c r="Q137" s="8"/>
    </row>
    <row r="138" spans="1:17" s="22" customFormat="1" ht="108" customHeight="1" x14ac:dyDescent="0.2">
      <c r="A138" s="32" t="s">
        <v>21</v>
      </c>
      <c r="B138" s="28" t="s">
        <v>570</v>
      </c>
      <c r="C138" s="8" t="s">
        <v>1225</v>
      </c>
      <c r="D138" s="15" t="s">
        <v>569</v>
      </c>
      <c r="E138" s="28" t="s">
        <v>507</v>
      </c>
      <c r="F138" s="28">
        <v>20</v>
      </c>
      <c r="G138" s="17">
        <v>20</v>
      </c>
      <c r="H138" s="17">
        <v>20</v>
      </c>
      <c r="I138" s="31">
        <v>1200</v>
      </c>
      <c r="J138" s="8" t="s">
        <v>162</v>
      </c>
      <c r="K138" s="11">
        <v>1200</v>
      </c>
      <c r="L138" s="8" t="s">
        <v>613</v>
      </c>
      <c r="M138" s="19" t="s">
        <v>1226</v>
      </c>
      <c r="N138" s="8" t="s">
        <v>1012</v>
      </c>
      <c r="O138" s="8" t="s">
        <v>697</v>
      </c>
      <c r="P138" s="8" t="s">
        <v>614</v>
      </c>
      <c r="Q138" s="8"/>
    </row>
    <row r="139" spans="1:17" s="22" customFormat="1" ht="82.5" customHeight="1" x14ac:dyDescent="0.2">
      <c r="A139" s="32" t="s">
        <v>22</v>
      </c>
      <c r="B139" s="28" t="s">
        <v>571</v>
      </c>
      <c r="C139" s="8" t="s">
        <v>1223</v>
      </c>
      <c r="D139" s="15" t="s">
        <v>537</v>
      </c>
      <c r="E139" s="28" t="s">
        <v>507</v>
      </c>
      <c r="F139" s="28">
        <v>20</v>
      </c>
      <c r="G139" s="17">
        <v>20</v>
      </c>
      <c r="H139" s="17">
        <v>20</v>
      </c>
      <c r="I139" s="31">
        <v>1200</v>
      </c>
      <c r="J139" s="8" t="s">
        <v>162</v>
      </c>
      <c r="K139" s="11">
        <v>1199.49</v>
      </c>
      <c r="L139" s="8" t="s">
        <v>613</v>
      </c>
      <c r="M139" s="19" t="s">
        <v>1224</v>
      </c>
      <c r="N139" s="8" t="s">
        <v>1012</v>
      </c>
      <c r="O139" s="8" t="s">
        <v>697</v>
      </c>
      <c r="P139" s="8" t="s">
        <v>614</v>
      </c>
      <c r="Q139" s="8"/>
    </row>
    <row r="140" spans="1:17" s="22" customFormat="1" ht="78.75" customHeight="1" x14ac:dyDescent="0.2">
      <c r="A140" s="32" t="s">
        <v>23</v>
      </c>
      <c r="B140" s="28" t="s">
        <v>524</v>
      </c>
      <c r="C140" s="8" t="s">
        <v>1227</v>
      </c>
      <c r="D140" s="15" t="s">
        <v>572</v>
      </c>
      <c r="E140" s="28" t="s">
        <v>507</v>
      </c>
      <c r="F140" s="28">
        <v>20</v>
      </c>
      <c r="G140" s="17">
        <v>20</v>
      </c>
      <c r="H140" s="17">
        <v>20</v>
      </c>
      <c r="I140" s="31">
        <v>1200</v>
      </c>
      <c r="J140" s="8" t="s">
        <v>162</v>
      </c>
      <c r="K140" s="11">
        <v>1200</v>
      </c>
      <c r="L140" s="8" t="s">
        <v>613</v>
      </c>
      <c r="M140" s="19" t="s">
        <v>1228</v>
      </c>
      <c r="N140" s="8" t="s">
        <v>1012</v>
      </c>
      <c r="O140" s="8" t="s">
        <v>697</v>
      </c>
      <c r="P140" s="8" t="s">
        <v>614</v>
      </c>
      <c r="Q140" s="8"/>
    </row>
    <row r="141" spans="1:17" s="22" customFormat="1" ht="82.5" customHeight="1" x14ac:dyDescent="0.2">
      <c r="A141" s="32" t="s">
        <v>24</v>
      </c>
      <c r="B141" s="28" t="s">
        <v>574</v>
      </c>
      <c r="C141" s="8" t="s">
        <v>1362</v>
      </c>
      <c r="D141" s="15" t="s">
        <v>573</v>
      </c>
      <c r="E141" s="28" t="s">
        <v>507</v>
      </c>
      <c r="F141" s="28">
        <v>20</v>
      </c>
      <c r="G141" s="17">
        <v>20</v>
      </c>
      <c r="H141" s="17">
        <v>20</v>
      </c>
      <c r="I141" s="31">
        <v>1200</v>
      </c>
      <c r="J141" s="8" t="s">
        <v>162</v>
      </c>
      <c r="K141" s="11">
        <v>1200</v>
      </c>
      <c r="L141" s="8" t="s">
        <v>613</v>
      </c>
      <c r="M141" s="19" t="s">
        <v>1363</v>
      </c>
      <c r="N141" s="8" t="s">
        <v>1012</v>
      </c>
      <c r="O141" s="8" t="s">
        <v>697</v>
      </c>
      <c r="P141" s="8" t="s">
        <v>614</v>
      </c>
      <c r="Q141" s="8"/>
    </row>
    <row r="142" spans="1:17" s="22" customFormat="1" ht="76.5" customHeight="1" x14ac:dyDescent="0.2">
      <c r="A142" s="32" t="s">
        <v>25</v>
      </c>
      <c r="B142" s="28" t="s">
        <v>524</v>
      </c>
      <c r="C142" s="8" t="s">
        <v>1229</v>
      </c>
      <c r="D142" s="15" t="s">
        <v>528</v>
      </c>
      <c r="E142" s="28" t="s">
        <v>507</v>
      </c>
      <c r="F142" s="28">
        <v>20</v>
      </c>
      <c r="G142" s="17">
        <v>20</v>
      </c>
      <c r="H142" s="17">
        <v>20</v>
      </c>
      <c r="I142" s="31">
        <v>1200</v>
      </c>
      <c r="J142" s="8" t="s">
        <v>162</v>
      </c>
      <c r="K142" s="11">
        <v>1200</v>
      </c>
      <c r="L142" s="8" t="s">
        <v>613</v>
      </c>
      <c r="M142" s="19" t="s">
        <v>1230</v>
      </c>
      <c r="N142" s="8" t="s">
        <v>1012</v>
      </c>
      <c r="O142" s="8" t="s">
        <v>697</v>
      </c>
      <c r="P142" s="8" t="s">
        <v>614</v>
      </c>
      <c r="Q142" s="9"/>
    </row>
    <row r="143" spans="1:17" s="22" customFormat="1" ht="82.5" customHeight="1" x14ac:dyDescent="0.2">
      <c r="A143" s="32" t="s">
        <v>26</v>
      </c>
      <c r="B143" s="28" t="s">
        <v>525</v>
      </c>
      <c r="C143" s="8" t="s">
        <v>1364</v>
      </c>
      <c r="D143" s="15" t="s">
        <v>575</v>
      </c>
      <c r="E143" s="28" t="s">
        <v>507</v>
      </c>
      <c r="F143" s="28">
        <v>20</v>
      </c>
      <c r="G143" s="17">
        <v>20</v>
      </c>
      <c r="H143" s="17">
        <v>20</v>
      </c>
      <c r="I143" s="31">
        <v>1200</v>
      </c>
      <c r="J143" s="8" t="s">
        <v>162</v>
      </c>
      <c r="K143" s="11">
        <v>1192.68</v>
      </c>
      <c r="L143" s="8" t="s">
        <v>613</v>
      </c>
      <c r="M143" s="19" t="s">
        <v>1365</v>
      </c>
      <c r="N143" s="8" t="s">
        <v>1012</v>
      </c>
      <c r="O143" s="8" t="s">
        <v>697</v>
      </c>
      <c r="P143" s="8" t="s">
        <v>614</v>
      </c>
      <c r="Q143" s="9"/>
    </row>
    <row r="144" spans="1:17" s="22" customFormat="1" ht="82.5" customHeight="1" x14ac:dyDescent="0.2">
      <c r="A144" s="32" t="s">
        <v>27</v>
      </c>
      <c r="B144" s="28" t="s">
        <v>577</v>
      </c>
      <c r="C144" s="8" t="s">
        <v>1373</v>
      </c>
      <c r="D144" s="15" t="s">
        <v>576</v>
      </c>
      <c r="E144" s="28" t="s">
        <v>507</v>
      </c>
      <c r="F144" s="28">
        <v>20</v>
      </c>
      <c r="G144" s="17">
        <v>20</v>
      </c>
      <c r="H144" s="17">
        <v>20</v>
      </c>
      <c r="I144" s="31">
        <v>1200</v>
      </c>
      <c r="J144" s="8" t="s">
        <v>162</v>
      </c>
      <c r="K144" s="11">
        <v>1200</v>
      </c>
      <c r="L144" s="8" t="s">
        <v>613</v>
      </c>
      <c r="M144" s="19" t="s">
        <v>1374</v>
      </c>
      <c r="N144" s="8" t="s">
        <v>1012</v>
      </c>
      <c r="O144" s="8" t="s">
        <v>697</v>
      </c>
      <c r="P144" s="8" t="s">
        <v>614</v>
      </c>
      <c r="Q144" s="9"/>
    </row>
    <row r="145" spans="1:17" s="22" customFormat="1" ht="96.75" customHeight="1" x14ac:dyDescent="0.2">
      <c r="A145" s="32" t="s">
        <v>28</v>
      </c>
      <c r="B145" s="28" t="s">
        <v>578</v>
      </c>
      <c r="C145" s="8" t="s">
        <v>1366</v>
      </c>
      <c r="D145" s="15" t="s">
        <v>569</v>
      </c>
      <c r="E145" s="28" t="s">
        <v>507</v>
      </c>
      <c r="F145" s="28">
        <v>20</v>
      </c>
      <c r="G145" s="17">
        <v>20</v>
      </c>
      <c r="H145" s="17">
        <v>20</v>
      </c>
      <c r="I145" s="31">
        <v>1200</v>
      </c>
      <c r="J145" s="8" t="s">
        <v>162</v>
      </c>
      <c r="K145" s="11">
        <v>1200</v>
      </c>
      <c r="L145" s="8" t="s">
        <v>613</v>
      </c>
      <c r="M145" s="19" t="s">
        <v>1367</v>
      </c>
      <c r="N145" s="8" t="s">
        <v>1012</v>
      </c>
      <c r="O145" s="8" t="s">
        <v>697</v>
      </c>
      <c r="P145" s="8" t="s">
        <v>614</v>
      </c>
      <c r="Q145" s="9"/>
    </row>
    <row r="146" spans="1:17" s="22" customFormat="1" ht="82.5" customHeight="1" x14ac:dyDescent="0.2">
      <c r="A146" s="32" t="s">
        <v>29</v>
      </c>
      <c r="B146" s="28" t="s">
        <v>580</v>
      </c>
      <c r="C146" s="8" t="s">
        <v>1368</v>
      </c>
      <c r="D146" s="15" t="s">
        <v>579</v>
      </c>
      <c r="E146" s="28" t="s">
        <v>507</v>
      </c>
      <c r="F146" s="28">
        <v>20</v>
      </c>
      <c r="G146" s="17">
        <v>20</v>
      </c>
      <c r="H146" s="17">
        <v>20</v>
      </c>
      <c r="I146" s="31">
        <v>1200</v>
      </c>
      <c r="J146" s="8" t="s">
        <v>162</v>
      </c>
      <c r="K146" s="11">
        <v>1200</v>
      </c>
      <c r="L146" s="8" t="s">
        <v>613</v>
      </c>
      <c r="M146" s="19" t="s">
        <v>1369</v>
      </c>
      <c r="N146" s="8" t="s">
        <v>1012</v>
      </c>
      <c r="O146" s="8" t="s">
        <v>697</v>
      </c>
      <c r="P146" s="8" t="s">
        <v>614</v>
      </c>
      <c r="Q146" s="9"/>
    </row>
    <row r="147" spans="1:17" s="22" customFormat="1" ht="82.5" customHeight="1" x14ac:dyDescent="0.2">
      <c r="A147" s="32" t="s">
        <v>30</v>
      </c>
      <c r="B147" s="28" t="s">
        <v>580</v>
      </c>
      <c r="C147" s="8" t="s">
        <v>1375</v>
      </c>
      <c r="D147" s="15" t="s">
        <v>573</v>
      </c>
      <c r="E147" s="28" t="s">
        <v>507</v>
      </c>
      <c r="F147" s="28">
        <v>20</v>
      </c>
      <c r="G147" s="17">
        <v>20</v>
      </c>
      <c r="H147" s="17">
        <v>20</v>
      </c>
      <c r="I147" s="31">
        <v>1200</v>
      </c>
      <c r="J147" s="8" t="s">
        <v>162</v>
      </c>
      <c r="K147" s="11">
        <v>1200</v>
      </c>
      <c r="L147" s="8" t="s">
        <v>613</v>
      </c>
      <c r="M147" s="19" t="s">
        <v>1376</v>
      </c>
      <c r="N147" s="8" t="s">
        <v>1012</v>
      </c>
      <c r="O147" s="8" t="s">
        <v>697</v>
      </c>
      <c r="P147" s="8" t="s">
        <v>614</v>
      </c>
      <c r="Q147" s="9"/>
    </row>
    <row r="148" spans="1:17" s="22" customFormat="1" ht="82.5" customHeight="1" x14ac:dyDescent="0.2">
      <c r="A148" s="32" t="s">
        <v>31</v>
      </c>
      <c r="B148" s="28" t="s">
        <v>580</v>
      </c>
      <c r="C148" s="8" t="s">
        <v>1377</v>
      </c>
      <c r="D148" s="15" t="s">
        <v>581</v>
      </c>
      <c r="E148" s="28" t="s">
        <v>507</v>
      </c>
      <c r="F148" s="28">
        <v>20</v>
      </c>
      <c r="G148" s="17">
        <v>20</v>
      </c>
      <c r="H148" s="17">
        <v>20</v>
      </c>
      <c r="I148" s="31">
        <v>1200</v>
      </c>
      <c r="J148" s="8" t="s">
        <v>162</v>
      </c>
      <c r="K148" s="11">
        <v>1199.26</v>
      </c>
      <c r="L148" s="8" t="s">
        <v>613</v>
      </c>
      <c r="M148" s="19" t="s">
        <v>1378</v>
      </c>
      <c r="N148" s="8" t="s">
        <v>1012</v>
      </c>
      <c r="O148" s="8" t="s">
        <v>697</v>
      </c>
      <c r="P148" s="8" t="s">
        <v>614</v>
      </c>
      <c r="Q148" s="9"/>
    </row>
    <row r="149" spans="1:17" s="22" customFormat="1" ht="82.5" customHeight="1" x14ac:dyDescent="0.2">
      <c r="A149" s="32" t="s">
        <v>32</v>
      </c>
      <c r="B149" s="28" t="s">
        <v>580</v>
      </c>
      <c r="C149" s="8" t="s">
        <v>1370</v>
      </c>
      <c r="D149" s="15" t="s">
        <v>537</v>
      </c>
      <c r="E149" s="28" t="s">
        <v>507</v>
      </c>
      <c r="F149" s="28">
        <v>20</v>
      </c>
      <c r="G149" s="17">
        <v>20</v>
      </c>
      <c r="H149" s="17">
        <v>20</v>
      </c>
      <c r="I149" s="31">
        <v>1200</v>
      </c>
      <c r="J149" s="8" t="s">
        <v>162</v>
      </c>
      <c r="K149" s="11">
        <v>831.51</v>
      </c>
      <c r="L149" s="8" t="s">
        <v>613</v>
      </c>
      <c r="M149" s="19" t="s">
        <v>1371</v>
      </c>
      <c r="N149" s="8" t="s">
        <v>1012</v>
      </c>
      <c r="O149" s="8" t="s">
        <v>697</v>
      </c>
      <c r="P149" s="8" t="s">
        <v>614</v>
      </c>
      <c r="Q149" s="9"/>
    </row>
    <row r="150" spans="1:17" s="22" customFormat="1" ht="82.5" customHeight="1" x14ac:dyDescent="0.2">
      <c r="A150" s="32" t="s">
        <v>33</v>
      </c>
      <c r="B150" s="28" t="s">
        <v>580</v>
      </c>
      <c r="C150" s="8" t="s">
        <v>1372</v>
      </c>
      <c r="D150" s="15" t="s">
        <v>528</v>
      </c>
      <c r="E150" s="28" t="s">
        <v>507</v>
      </c>
      <c r="F150" s="28">
        <v>20</v>
      </c>
      <c r="G150" s="17">
        <v>20</v>
      </c>
      <c r="H150" s="17">
        <v>12</v>
      </c>
      <c r="I150" s="31">
        <v>1200</v>
      </c>
      <c r="J150" s="8" t="s">
        <v>162</v>
      </c>
      <c r="K150" s="11">
        <v>1200</v>
      </c>
      <c r="L150" s="8" t="s">
        <v>613</v>
      </c>
      <c r="M150" s="19" t="s">
        <v>1234</v>
      </c>
      <c r="N150" s="8" t="s">
        <v>1012</v>
      </c>
      <c r="O150" s="8" t="s">
        <v>697</v>
      </c>
      <c r="P150" s="8" t="s">
        <v>614</v>
      </c>
      <c r="Q150" s="9"/>
    </row>
    <row r="151" spans="1:17" s="22" customFormat="1" ht="88.5" customHeight="1" x14ac:dyDescent="0.2">
      <c r="A151" s="78" t="s">
        <v>1379</v>
      </c>
      <c r="B151" s="28"/>
      <c r="C151" s="8" t="s">
        <v>1381</v>
      </c>
      <c r="D151" s="56" t="s">
        <v>1380</v>
      </c>
      <c r="E151" s="28"/>
      <c r="F151" s="28"/>
      <c r="G151" s="17">
        <v>20</v>
      </c>
      <c r="H151" s="17">
        <v>20</v>
      </c>
      <c r="I151" s="31"/>
      <c r="J151" s="8"/>
      <c r="K151" s="11">
        <v>1194.3399999999999</v>
      </c>
      <c r="L151" s="8" t="s">
        <v>613</v>
      </c>
      <c r="M151" s="19" t="s">
        <v>1382</v>
      </c>
      <c r="N151" s="8" t="s">
        <v>1012</v>
      </c>
      <c r="O151" s="8" t="s">
        <v>697</v>
      </c>
      <c r="P151" s="8" t="s">
        <v>614</v>
      </c>
      <c r="Q151" s="9"/>
    </row>
    <row r="152" spans="1:17" s="22" customFormat="1" ht="88.5" customHeight="1" x14ac:dyDescent="0.2">
      <c r="A152" s="78" t="s">
        <v>1522</v>
      </c>
      <c r="B152" s="28"/>
      <c r="C152" s="8" t="s">
        <v>1524</v>
      </c>
      <c r="D152" s="56" t="s">
        <v>1523</v>
      </c>
      <c r="E152" s="28"/>
      <c r="F152" s="28"/>
      <c r="G152" s="17">
        <v>20</v>
      </c>
      <c r="H152" s="17">
        <v>20</v>
      </c>
      <c r="I152" s="31"/>
      <c r="J152" s="8"/>
      <c r="K152" s="11">
        <v>1189.9000000000001</v>
      </c>
      <c r="L152" s="8" t="s">
        <v>613</v>
      </c>
      <c r="M152" s="19" t="s">
        <v>1525</v>
      </c>
      <c r="N152" s="8" t="s">
        <v>1012</v>
      </c>
      <c r="O152" s="8" t="s">
        <v>697</v>
      </c>
      <c r="P152" s="8" t="s">
        <v>614</v>
      </c>
      <c r="Q152" s="9"/>
    </row>
    <row r="153" spans="1:17" s="22" customFormat="1" ht="199.5" customHeight="1" x14ac:dyDescent="0.2">
      <c r="A153" s="32" t="s">
        <v>93</v>
      </c>
      <c r="B153" s="28" t="s">
        <v>583</v>
      </c>
      <c r="C153" s="28" t="s">
        <v>1014</v>
      </c>
      <c r="D153" s="37" t="s">
        <v>582</v>
      </c>
      <c r="E153" s="28" t="s">
        <v>2</v>
      </c>
      <c r="F153" s="28">
        <v>170</v>
      </c>
      <c r="G153" s="17">
        <v>197</v>
      </c>
      <c r="H153" s="17">
        <v>102</v>
      </c>
      <c r="I153" s="31">
        <v>184470</v>
      </c>
      <c r="J153" s="8" t="s">
        <v>162</v>
      </c>
      <c r="K153" s="11">
        <f>20101.72+62668.8+46316.88+19200</f>
        <v>148287.4</v>
      </c>
      <c r="L153" s="8" t="s">
        <v>169</v>
      </c>
      <c r="M153" s="19" t="s">
        <v>1113</v>
      </c>
      <c r="N153" s="8" t="s">
        <v>1015</v>
      </c>
      <c r="O153" s="8" t="s">
        <v>697</v>
      </c>
      <c r="P153" s="8" t="s">
        <v>614</v>
      </c>
      <c r="Q153" s="9"/>
    </row>
    <row r="154" spans="1:17" s="22" customFormat="1" ht="69" customHeight="1" x14ac:dyDescent="0.2">
      <c r="A154" s="32" t="s">
        <v>94</v>
      </c>
      <c r="B154" s="28" t="s">
        <v>685</v>
      </c>
      <c r="C154" s="8"/>
      <c r="D154" s="24" t="s">
        <v>584</v>
      </c>
      <c r="E154" s="28" t="s">
        <v>507</v>
      </c>
      <c r="F154" s="28">
        <v>200</v>
      </c>
      <c r="G154" s="17"/>
      <c r="H154" s="17"/>
      <c r="I154" s="31">
        <v>12000</v>
      </c>
      <c r="J154" s="8" t="s">
        <v>162</v>
      </c>
      <c r="K154" s="11"/>
      <c r="L154" s="8"/>
      <c r="M154" s="19"/>
      <c r="N154" s="8"/>
      <c r="O154" s="8"/>
      <c r="P154" s="8"/>
      <c r="Q154" s="9"/>
    </row>
    <row r="155" spans="1:17" s="22" customFormat="1" ht="90.75" customHeight="1" x14ac:dyDescent="0.2">
      <c r="A155" s="32" t="s">
        <v>95</v>
      </c>
      <c r="B155" s="28" t="s">
        <v>511</v>
      </c>
      <c r="C155" s="8" t="s">
        <v>710</v>
      </c>
      <c r="D155" s="15" t="s">
        <v>585</v>
      </c>
      <c r="E155" s="28" t="s">
        <v>507</v>
      </c>
      <c r="F155" s="28">
        <v>10</v>
      </c>
      <c r="G155" s="17">
        <v>10</v>
      </c>
      <c r="H155" s="17">
        <v>4</v>
      </c>
      <c r="I155" s="31">
        <v>600</v>
      </c>
      <c r="J155" s="8" t="s">
        <v>162</v>
      </c>
      <c r="K155" s="11">
        <v>600</v>
      </c>
      <c r="L155" s="8" t="s">
        <v>169</v>
      </c>
      <c r="M155" s="19" t="s">
        <v>1114</v>
      </c>
      <c r="N155" s="8" t="s">
        <v>613</v>
      </c>
      <c r="O155" s="8" t="s">
        <v>697</v>
      </c>
      <c r="P155" s="8" t="s">
        <v>614</v>
      </c>
      <c r="Q155" s="9"/>
    </row>
    <row r="156" spans="1:17" s="22" customFormat="1" ht="138.75" customHeight="1" x14ac:dyDescent="0.2">
      <c r="A156" s="32" t="s">
        <v>96</v>
      </c>
      <c r="B156" s="28" t="s">
        <v>601</v>
      </c>
      <c r="C156" s="8" t="s">
        <v>711</v>
      </c>
      <c r="D156" s="15" t="s">
        <v>586</v>
      </c>
      <c r="E156" s="28" t="s">
        <v>507</v>
      </c>
      <c r="F156" s="28">
        <v>10</v>
      </c>
      <c r="G156" s="17">
        <v>10</v>
      </c>
      <c r="H156" s="17">
        <v>5</v>
      </c>
      <c r="I156" s="31">
        <v>600</v>
      </c>
      <c r="J156" s="8" t="s">
        <v>162</v>
      </c>
      <c r="K156" s="11">
        <v>592.6</v>
      </c>
      <c r="L156" s="8" t="s">
        <v>169</v>
      </c>
      <c r="M156" s="19" t="s">
        <v>1463</v>
      </c>
      <c r="N156" s="8" t="s">
        <v>613</v>
      </c>
      <c r="O156" s="8" t="s">
        <v>697</v>
      </c>
      <c r="P156" s="8" t="s">
        <v>614</v>
      </c>
      <c r="Q156" s="9"/>
    </row>
    <row r="157" spans="1:17" s="22" customFormat="1" ht="105" customHeight="1" x14ac:dyDescent="0.2">
      <c r="A157" s="32" t="s">
        <v>97</v>
      </c>
      <c r="B157" s="28" t="s">
        <v>602</v>
      </c>
      <c r="C157" s="8" t="s">
        <v>712</v>
      </c>
      <c r="D157" s="15" t="s">
        <v>587</v>
      </c>
      <c r="E157" s="28" t="s">
        <v>507</v>
      </c>
      <c r="F157" s="28">
        <v>10</v>
      </c>
      <c r="G157" s="17">
        <v>10</v>
      </c>
      <c r="H157" s="17">
        <v>6</v>
      </c>
      <c r="I157" s="31">
        <v>600</v>
      </c>
      <c r="J157" s="8" t="s">
        <v>162</v>
      </c>
      <c r="K157" s="11">
        <v>597.4</v>
      </c>
      <c r="L157" s="8" t="s">
        <v>169</v>
      </c>
      <c r="M157" s="19" t="s">
        <v>1464</v>
      </c>
      <c r="N157" s="8" t="s">
        <v>613</v>
      </c>
      <c r="O157" s="8" t="s">
        <v>697</v>
      </c>
      <c r="P157" s="8" t="s">
        <v>614</v>
      </c>
      <c r="Q157" s="9"/>
    </row>
    <row r="158" spans="1:17" s="22" customFormat="1" ht="96" customHeight="1" x14ac:dyDescent="0.2">
      <c r="A158" s="32" t="s">
        <v>98</v>
      </c>
      <c r="B158" s="28" t="s">
        <v>603</v>
      </c>
      <c r="C158" s="8" t="s">
        <v>713</v>
      </c>
      <c r="D158" s="15" t="s">
        <v>588</v>
      </c>
      <c r="E158" s="28" t="s">
        <v>507</v>
      </c>
      <c r="F158" s="28">
        <v>10</v>
      </c>
      <c r="G158" s="17">
        <v>10</v>
      </c>
      <c r="H158" s="17">
        <v>6</v>
      </c>
      <c r="I158" s="31">
        <v>600</v>
      </c>
      <c r="J158" s="8" t="s">
        <v>162</v>
      </c>
      <c r="K158" s="11">
        <v>599.76</v>
      </c>
      <c r="L158" s="8" t="s">
        <v>169</v>
      </c>
      <c r="M158" s="19" t="s">
        <v>1115</v>
      </c>
      <c r="N158" s="8" t="s">
        <v>613</v>
      </c>
      <c r="O158" s="8" t="s">
        <v>697</v>
      </c>
      <c r="P158" s="8" t="s">
        <v>614</v>
      </c>
      <c r="Q158" s="9"/>
    </row>
    <row r="159" spans="1:17" s="22" customFormat="1" ht="249.75" customHeight="1" x14ac:dyDescent="0.2">
      <c r="A159" s="32" t="s">
        <v>99</v>
      </c>
      <c r="B159" s="28" t="s">
        <v>512</v>
      </c>
      <c r="C159" s="8" t="s">
        <v>760</v>
      </c>
      <c r="D159" s="15" t="s">
        <v>589</v>
      </c>
      <c r="E159" s="28" t="s">
        <v>507</v>
      </c>
      <c r="F159" s="28">
        <v>10</v>
      </c>
      <c r="G159" s="17">
        <v>10</v>
      </c>
      <c r="H159" s="17">
        <v>5</v>
      </c>
      <c r="I159" s="31">
        <v>600</v>
      </c>
      <c r="J159" s="8" t="s">
        <v>162</v>
      </c>
      <c r="K159" s="11">
        <v>599.64</v>
      </c>
      <c r="L159" s="8" t="s">
        <v>169</v>
      </c>
      <c r="M159" s="19" t="s">
        <v>1465</v>
      </c>
      <c r="N159" s="8" t="s">
        <v>613</v>
      </c>
      <c r="O159" s="8" t="s">
        <v>697</v>
      </c>
      <c r="P159" s="8" t="s">
        <v>614</v>
      </c>
      <c r="Q159" s="9"/>
    </row>
    <row r="160" spans="1:17" s="22" customFormat="1" ht="139.5" customHeight="1" x14ac:dyDescent="0.2">
      <c r="A160" s="32" t="s">
        <v>100</v>
      </c>
      <c r="B160" s="28" t="s">
        <v>540</v>
      </c>
      <c r="C160" s="8" t="s">
        <v>759</v>
      </c>
      <c r="D160" s="15" t="s">
        <v>590</v>
      </c>
      <c r="E160" s="28" t="s">
        <v>507</v>
      </c>
      <c r="F160" s="28">
        <v>10</v>
      </c>
      <c r="G160" s="17">
        <v>10</v>
      </c>
      <c r="H160" s="17">
        <v>5</v>
      </c>
      <c r="I160" s="31">
        <v>600</v>
      </c>
      <c r="J160" s="8" t="s">
        <v>162</v>
      </c>
      <c r="K160" s="11">
        <v>597.15</v>
      </c>
      <c r="L160" s="8" t="s">
        <v>169</v>
      </c>
      <c r="M160" s="19" t="s">
        <v>1116</v>
      </c>
      <c r="N160" s="8" t="s">
        <v>613</v>
      </c>
      <c r="O160" s="8" t="s">
        <v>697</v>
      </c>
      <c r="P160" s="8" t="s">
        <v>614</v>
      </c>
      <c r="Q160" s="9"/>
    </row>
    <row r="161" spans="1:17" s="22" customFormat="1" ht="98.25" customHeight="1" x14ac:dyDescent="0.2">
      <c r="A161" s="32" t="s">
        <v>101</v>
      </c>
      <c r="B161" s="28" t="s">
        <v>558</v>
      </c>
      <c r="C161" s="8" t="s">
        <v>978</v>
      </c>
      <c r="D161" s="15" t="s">
        <v>591</v>
      </c>
      <c r="E161" s="28" t="s">
        <v>507</v>
      </c>
      <c r="F161" s="28">
        <v>10</v>
      </c>
      <c r="G161" s="17">
        <v>15</v>
      </c>
      <c r="H161" s="17">
        <v>7</v>
      </c>
      <c r="I161" s="31">
        <v>600</v>
      </c>
      <c r="J161" s="8" t="s">
        <v>162</v>
      </c>
      <c r="K161" s="11">
        <v>599.34</v>
      </c>
      <c r="L161" s="8" t="s">
        <v>169</v>
      </c>
      <c r="M161" s="19" t="s">
        <v>1466</v>
      </c>
      <c r="N161" s="8" t="s">
        <v>613</v>
      </c>
      <c r="O161" s="8" t="s">
        <v>697</v>
      </c>
      <c r="P161" s="8" t="s">
        <v>614</v>
      </c>
      <c r="Q161" s="9"/>
    </row>
    <row r="162" spans="1:17" s="22" customFormat="1" ht="103.5" customHeight="1" x14ac:dyDescent="0.2">
      <c r="A162" s="32" t="s">
        <v>102</v>
      </c>
      <c r="B162" s="28" t="s">
        <v>558</v>
      </c>
      <c r="C162" s="8" t="s">
        <v>979</v>
      </c>
      <c r="D162" s="15" t="s">
        <v>592</v>
      </c>
      <c r="E162" s="28" t="s">
        <v>507</v>
      </c>
      <c r="F162" s="28">
        <v>10</v>
      </c>
      <c r="G162" s="17">
        <v>10</v>
      </c>
      <c r="H162" s="17">
        <v>6</v>
      </c>
      <c r="I162" s="31">
        <v>600</v>
      </c>
      <c r="J162" s="8" t="s">
        <v>162</v>
      </c>
      <c r="K162" s="11">
        <v>600</v>
      </c>
      <c r="L162" s="8" t="s">
        <v>169</v>
      </c>
      <c r="M162" s="19" t="s">
        <v>1467</v>
      </c>
      <c r="N162" s="8" t="s">
        <v>613</v>
      </c>
      <c r="O162" s="8" t="s">
        <v>697</v>
      </c>
      <c r="P162" s="8" t="s">
        <v>614</v>
      </c>
      <c r="Q162" s="9"/>
    </row>
    <row r="163" spans="1:17" s="22" customFormat="1" ht="129" customHeight="1" x14ac:dyDescent="0.2">
      <c r="A163" s="32" t="s">
        <v>103</v>
      </c>
      <c r="B163" s="28" t="s">
        <v>558</v>
      </c>
      <c r="C163" s="8" t="s">
        <v>980</v>
      </c>
      <c r="D163" s="15" t="s">
        <v>593</v>
      </c>
      <c r="E163" s="28" t="s">
        <v>507</v>
      </c>
      <c r="F163" s="28">
        <v>10</v>
      </c>
      <c r="G163" s="17">
        <v>10</v>
      </c>
      <c r="H163" s="17">
        <v>5</v>
      </c>
      <c r="I163" s="31">
        <v>600</v>
      </c>
      <c r="J163" s="8" t="s">
        <v>162</v>
      </c>
      <c r="K163" s="11">
        <v>599.5</v>
      </c>
      <c r="L163" s="8" t="s">
        <v>169</v>
      </c>
      <c r="M163" s="19" t="s">
        <v>1468</v>
      </c>
      <c r="N163" s="8" t="s">
        <v>613</v>
      </c>
      <c r="O163" s="8" t="s">
        <v>697</v>
      </c>
      <c r="P163" s="8" t="s">
        <v>614</v>
      </c>
      <c r="Q163" s="9"/>
    </row>
    <row r="164" spans="1:17" s="22" customFormat="1" ht="103.5" customHeight="1" x14ac:dyDescent="0.2">
      <c r="A164" s="32" t="s">
        <v>104</v>
      </c>
      <c r="B164" s="28" t="s">
        <v>558</v>
      </c>
      <c r="C164" s="8" t="s">
        <v>981</v>
      </c>
      <c r="D164" s="15" t="s">
        <v>594</v>
      </c>
      <c r="E164" s="28" t="s">
        <v>507</v>
      </c>
      <c r="F164" s="28">
        <v>10</v>
      </c>
      <c r="G164" s="17">
        <v>10</v>
      </c>
      <c r="H164" s="17">
        <v>8</v>
      </c>
      <c r="I164" s="31">
        <v>600</v>
      </c>
      <c r="J164" s="8" t="s">
        <v>162</v>
      </c>
      <c r="K164" s="11">
        <v>596</v>
      </c>
      <c r="L164" s="8" t="s">
        <v>169</v>
      </c>
      <c r="M164" s="19" t="s">
        <v>1469</v>
      </c>
      <c r="N164" s="8" t="s">
        <v>613</v>
      </c>
      <c r="O164" s="8" t="s">
        <v>697</v>
      </c>
      <c r="P164" s="8" t="s">
        <v>614</v>
      </c>
      <c r="Q164" s="9"/>
    </row>
    <row r="165" spans="1:17" s="22" customFormat="1" ht="113.25" customHeight="1" x14ac:dyDescent="0.2">
      <c r="A165" s="32" t="s">
        <v>105</v>
      </c>
      <c r="B165" s="28" t="s">
        <v>567</v>
      </c>
      <c r="C165" s="8" t="s">
        <v>1011</v>
      </c>
      <c r="D165" s="15" t="s">
        <v>590</v>
      </c>
      <c r="E165" s="28" t="s">
        <v>507</v>
      </c>
      <c r="F165" s="28">
        <v>10</v>
      </c>
      <c r="G165" s="17">
        <v>10</v>
      </c>
      <c r="H165" s="17">
        <v>7</v>
      </c>
      <c r="I165" s="31">
        <v>600</v>
      </c>
      <c r="J165" s="8" t="s">
        <v>162</v>
      </c>
      <c r="K165" s="11">
        <v>599.95000000000005</v>
      </c>
      <c r="L165" s="8" t="s">
        <v>169</v>
      </c>
      <c r="M165" s="19" t="s">
        <v>1117</v>
      </c>
      <c r="N165" s="8" t="s">
        <v>613</v>
      </c>
      <c r="O165" s="8" t="s">
        <v>697</v>
      </c>
      <c r="P165" s="8" t="s">
        <v>614</v>
      </c>
      <c r="Q165" s="9"/>
    </row>
    <row r="166" spans="1:17" s="22" customFormat="1" ht="103.5" customHeight="1" x14ac:dyDescent="0.2">
      <c r="A166" s="89" t="s">
        <v>106</v>
      </c>
      <c r="B166" s="90" t="s">
        <v>567</v>
      </c>
      <c r="C166" s="82" t="s">
        <v>1010</v>
      </c>
      <c r="D166" s="83" t="s">
        <v>595</v>
      </c>
      <c r="E166" s="90" t="s">
        <v>507</v>
      </c>
      <c r="F166" s="90">
        <v>10</v>
      </c>
      <c r="G166" s="85">
        <v>10</v>
      </c>
      <c r="H166" s="85">
        <v>5</v>
      </c>
      <c r="I166" s="93">
        <v>600</v>
      </c>
      <c r="J166" s="82" t="s">
        <v>162</v>
      </c>
      <c r="K166" s="86">
        <v>600</v>
      </c>
      <c r="L166" s="82" t="s">
        <v>169</v>
      </c>
      <c r="M166" s="87" t="s">
        <v>1118</v>
      </c>
      <c r="N166" s="82" t="s">
        <v>613</v>
      </c>
      <c r="O166" s="82" t="s">
        <v>697</v>
      </c>
      <c r="P166" s="82" t="s">
        <v>614</v>
      </c>
      <c r="Q166" s="88"/>
    </row>
    <row r="167" spans="1:17" s="22" customFormat="1" ht="216.75" customHeight="1" x14ac:dyDescent="0.2">
      <c r="A167" s="32" t="s">
        <v>107</v>
      </c>
      <c r="B167" s="28" t="s">
        <v>567</v>
      </c>
      <c r="C167" s="8" t="s">
        <v>1009</v>
      </c>
      <c r="D167" s="15" t="s">
        <v>596</v>
      </c>
      <c r="E167" s="28" t="s">
        <v>507</v>
      </c>
      <c r="F167" s="28">
        <v>10</v>
      </c>
      <c r="G167" s="17">
        <v>10</v>
      </c>
      <c r="H167" s="17">
        <v>5</v>
      </c>
      <c r="I167" s="31">
        <v>600</v>
      </c>
      <c r="J167" s="8" t="s">
        <v>162</v>
      </c>
      <c r="K167" s="11">
        <v>598.5</v>
      </c>
      <c r="L167" s="8" t="s">
        <v>169</v>
      </c>
      <c r="M167" s="19" t="s">
        <v>1470</v>
      </c>
      <c r="N167" s="8" t="s">
        <v>613</v>
      </c>
      <c r="O167" s="8" t="s">
        <v>697</v>
      </c>
      <c r="P167" s="8" t="s">
        <v>614</v>
      </c>
      <c r="Q167" s="9"/>
    </row>
    <row r="168" spans="1:17" s="22" customFormat="1" ht="108" customHeight="1" x14ac:dyDescent="0.2">
      <c r="A168" s="32" t="s">
        <v>108</v>
      </c>
      <c r="B168" s="28" t="s">
        <v>604</v>
      </c>
      <c r="C168" s="8" t="s">
        <v>1231</v>
      </c>
      <c r="D168" s="15" t="s">
        <v>597</v>
      </c>
      <c r="E168" s="28" t="s">
        <v>507</v>
      </c>
      <c r="F168" s="28">
        <v>10</v>
      </c>
      <c r="G168" s="17">
        <v>10</v>
      </c>
      <c r="H168" s="17">
        <v>4</v>
      </c>
      <c r="I168" s="31">
        <v>600</v>
      </c>
      <c r="J168" s="8" t="s">
        <v>162</v>
      </c>
      <c r="K168" s="11">
        <v>599.9</v>
      </c>
      <c r="L168" s="8" t="s">
        <v>169</v>
      </c>
      <c r="M168" s="19" t="s">
        <v>1471</v>
      </c>
      <c r="N168" s="8" t="s">
        <v>613</v>
      </c>
      <c r="O168" s="8" t="s">
        <v>697</v>
      </c>
      <c r="P168" s="8" t="s">
        <v>614</v>
      </c>
      <c r="Q168" s="9"/>
    </row>
    <row r="169" spans="1:17" s="22" customFormat="1" ht="109.5" customHeight="1" x14ac:dyDescent="0.2">
      <c r="A169" s="89" t="s">
        <v>109</v>
      </c>
      <c r="B169" s="90" t="s">
        <v>604</v>
      </c>
      <c r="C169" s="82" t="s">
        <v>1232</v>
      </c>
      <c r="D169" s="83" t="s">
        <v>595</v>
      </c>
      <c r="E169" s="90" t="s">
        <v>507</v>
      </c>
      <c r="F169" s="90">
        <v>10</v>
      </c>
      <c r="G169" s="85">
        <v>14</v>
      </c>
      <c r="H169" s="85">
        <v>5</v>
      </c>
      <c r="I169" s="93">
        <v>600</v>
      </c>
      <c r="J169" s="82" t="s">
        <v>162</v>
      </c>
      <c r="K169" s="86">
        <v>600</v>
      </c>
      <c r="L169" s="82" t="s">
        <v>169</v>
      </c>
      <c r="M169" s="87" t="s">
        <v>1472</v>
      </c>
      <c r="N169" s="82" t="s">
        <v>613</v>
      </c>
      <c r="O169" s="82" t="s">
        <v>697</v>
      </c>
      <c r="P169" s="82" t="s">
        <v>614</v>
      </c>
      <c r="Q169" s="88"/>
    </row>
    <row r="170" spans="1:17" s="22" customFormat="1" ht="61.5" customHeight="1" x14ac:dyDescent="0.2">
      <c r="A170" s="32" t="s">
        <v>110</v>
      </c>
      <c r="B170" s="28" t="s">
        <v>604</v>
      </c>
      <c r="C170" s="8" t="s">
        <v>1233</v>
      </c>
      <c r="D170" s="15" t="s">
        <v>598</v>
      </c>
      <c r="E170" s="28" t="s">
        <v>507</v>
      </c>
      <c r="F170" s="28">
        <v>10</v>
      </c>
      <c r="G170" s="17">
        <v>10</v>
      </c>
      <c r="H170" s="17">
        <v>4</v>
      </c>
      <c r="I170" s="31">
        <v>600</v>
      </c>
      <c r="J170" s="8" t="s">
        <v>162</v>
      </c>
      <c r="K170" s="11">
        <v>576.65</v>
      </c>
      <c r="L170" s="8" t="s">
        <v>169</v>
      </c>
      <c r="M170" s="19" t="s">
        <v>1234</v>
      </c>
      <c r="N170" s="8" t="s">
        <v>613</v>
      </c>
      <c r="O170" s="8" t="s">
        <v>697</v>
      </c>
      <c r="P170" s="8" t="s">
        <v>614</v>
      </c>
      <c r="Q170" s="9"/>
    </row>
    <row r="171" spans="1:17" s="22" customFormat="1" ht="119.25" customHeight="1" x14ac:dyDescent="0.2">
      <c r="A171" s="32" t="s">
        <v>111</v>
      </c>
      <c r="B171" s="28" t="s">
        <v>580</v>
      </c>
      <c r="C171" s="8" t="s">
        <v>1357</v>
      </c>
      <c r="D171" s="15" t="s">
        <v>585</v>
      </c>
      <c r="E171" s="28" t="s">
        <v>507</v>
      </c>
      <c r="F171" s="28">
        <v>10</v>
      </c>
      <c r="G171" s="17">
        <v>10</v>
      </c>
      <c r="H171" s="17">
        <v>3</v>
      </c>
      <c r="I171" s="31">
        <v>600</v>
      </c>
      <c r="J171" s="8" t="s">
        <v>162</v>
      </c>
      <c r="K171" s="11">
        <v>600</v>
      </c>
      <c r="L171" s="8" t="s">
        <v>169</v>
      </c>
      <c r="M171" s="19" t="s">
        <v>1358</v>
      </c>
      <c r="N171" s="8" t="s">
        <v>613</v>
      </c>
      <c r="O171" s="8" t="s">
        <v>697</v>
      </c>
      <c r="P171" s="8" t="s">
        <v>614</v>
      </c>
      <c r="Q171" s="9"/>
    </row>
    <row r="172" spans="1:17" s="22" customFormat="1" ht="147.75" customHeight="1" x14ac:dyDescent="0.2">
      <c r="A172" s="32" t="s">
        <v>112</v>
      </c>
      <c r="B172" s="28" t="s">
        <v>580</v>
      </c>
      <c r="C172" s="8" t="s">
        <v>1359</v>
      </c>
      <c r="D172" s="15" t="s">
        <v>599</v>
      </c>
      <c r="E172" s="28" t="s">
        <v>507</v>
      </c>
      <c r="F172" s="28">
        <v>10</v>
      </c>
      <c r="G172" s="17">
        <v>10</v>
      </c>
      <c r="H172" s="17">
        <v>3</v>
      </c>
      <c r="I172" s="31">
        <v>600</v>
      </c>
      <c r="J172" s="8" t="s">
        <v>162</v>
      </c>
      <c r="K172" s="11">
        <v>596.70000000000005</v>
      </c>
      <c r="L172" s="8" t="s">
        <v>169</v>
      </c>
      <c r="M172" s="19" t="s">
        <v>1473</v>
      </c>
      <c r="N172" s="8" t="s">
        <v>613</v>
      </c>
      <c r="O172" s="8" t="s">
        <v>697</v>
      </c>
      <c r="P172" s="8" t="s">
        <v>614</v>
      </c>
      <c r="Q172" s="9"/>
    </row>
    <row r="173" spans="1:17" s="22" customFormat="1" ht="123" customHeight="1" x14ac:dyDescent="0.2">
      <c r="A173" s="32" t="s">
        <v>113</v>
      </c>
      <c r="B173" s="28" t="s">
        <v>580</v>
      </c>
      <c r="C173" s="8" t="s">
        <v>1360</v>
      </c>
      <c r="D173" s="15" t="s">
        <v>600</v>
      </c>
      <c r="E173" s="28" t="s">
        <v>507</v>
      </c>
      <c r="F173" s="28">
        <v>10</v>
      </c>
      <c r="G173" s="17">
        <v>10</v>
      </c>
      <c r="H173" s="17">
        <v>4</v>
      </c>
      <c r="I173" s="31">
        <v>600</v>
      </c>
      <c r="J173" s="8" t="s">
        <v>162</v>
      </c>
      <c r="K173" s="11">
        <v>600</v>
      </c>
      <c r="L173" s="8" t="s">
        <v>169</v>
      </c>
      <c r="M173" s="19" t="s">
        <v>1474</v>
      </c>
      <c r="N173" s="8" t="s">
        <v>613</v>
      </c>
      <c r="O173" s="8" t="s">
        <v>697</v>
      </c>
      <c r="P173" s="8" t="s">
        <v>614</v>
      </c>
      <c r="Q173" s="9"/>
    </row>
    <row r="174" spans="1:17" s="22" customFormat="1" ht="78" customHeight="1" x14ac:dyDescent="0.2">
      <c r="A174" s="32" t="s">
        <v>114</v>
      </c>
      <c r="B174" s="28" t="s">
        <v>525</v>
      </c>
      <c r="C174" s="8" t="s">
        <v>1361</v>
      </c>
      <c r="D174" s="15" t="s">
        <v>585</v>
      </c>
      <c r="E174" s="28" t="s">
        <v>507</v>
      </c>
      <c r="F174" s="28">
        <v>10</v>
      </c>
      <c r="G174" s="17">
        <v>10</v>
      </c>
      <c r="H174" s="17">
        <v>5</v>
      </c>
      <c r="I174" s="31">
        <v>600</v>
      </c>
      <c r="J174" s="8" t="s">
        <v>162</v>
      </c>
      <c r="K174" s="11">
        <v>600</v>
      </c>
      <c r="L174" s="8" t="s">
        <v>169</v>
      </c>
      <c r="M174" s="19" t="s">
        <v>1234</v>
      </c>
      <c r="N174" s="8" t="s">
        <v>613</v>
      </c>
      <c r="O174" s="8" t="s">
        <v>697</v>
      </c>
      <c r="P174" s="8" t="s">
        <v>614</v>
      </c>
      <c r="Q174" s="9"/>
    </row>
    <row r="175" spans="1:17" s="22" customFormat="1" ht="165.75" customHeight="1" x14ac:dyDescent="0.2">
      <c r="A175" s="32" t="s">
        <v>3</v>
      </c>
      <c r="B175" s="28" t="s">
        <v>606</v>
      </c>
      <c r="C175" s="8" t="s">
        <v>824</v>
      </c>
      <c r="D175" s="15" t="s">
        <v>605</v>
      </c>
      <c r="E175" s="8" t="s">
        <v>2</v>
      </c>
      <c r="F175" s="17">
        <v>40</v>
      </c>
      <c r="G175" s="17">
        <v>45</v>
      </c>
      <c r="H175" s="17">
        <v>21</v>
      </c>
      <c r="I175" s="31">
        <v>47680</v>
      </c>
      <c r="J175" s="8" t="s">
        <v>162</v>
      </c>
      <c r="K175" s="11">
        <v>47680</v>
      </c>
      <c r="L175" s="8" t="s">
        <v>169</v>
      </c>
      <c r="M175" s="19" t="s">
        <v>1475</v>
      </c>
      <c r="N175" s="8" t="s">
        <v>1443</v>
      </c>
      <c r="O175" s="8" t="s">
        <v>802</v>
      </c>
      <c r="P175" s="8" t="s">
        <v>614</v>
      </c>
      <c r="Q175" s="9"/>
    </row>
    <row r="176" spans="1:17" s="22" customFormat="1" ht="141" customHeight="1" x14ac:dyDescent="0.2">
      <c r="A176" s="32" t="s">
        <v>4</v>
      </c>
      <c r="B176" s="28" t="s">
        <v>608</v>
      </c>
      <c r="C176" s="28" t="s">
        <v>968</v>
      </c>
      <c r="D176" s="15" t="s">
        <v>607</v>
      </c>
      <c r="E176" s="8" t="s">
        <v>2</v>
      </c>
      <c r="F176" s="17">
        <v>40</v>
      </c>
      <c r="G176" s="17">
        <v>45</v>
      </c>
      <c r="H176" s="17">
        <v>21</v>
      </c>
      <c r="I176" s="31">
        <v>47680</v>
      </c>
      <c r="J176" s="8" t="s">
        <v>162</v>
      </c>
      <c r="K176" s="11">
        <f>5340+14688+12848.5+7920</f>
        <v>40796.5</v>
      </c>
      <c r="L176" s="8" t="s">
        <v>169</v>
      </c>
      <c r="M176" s="19" t="s">
        <v>1476</v>
      </c>
      <c r="N176" s="8" t="s">
        <v>969</v>
      </c>
      <c r="O176" s="8" t="s">
        <v>681</v>
      </c>
      <c r="P176" s="8" t="s">
        <v>614</v>
      </c>
      <c r="Q176" s="9"/>
    </row>
    <row r="177" spans="1:17" s="22" customFormat="1" ht="182.25" customHeight="1" x14ac:dyDescent="0.2">
      <c r="A177" s="32" t="s">
        <v>5</v>
      </c>
      <c r="B177" s="28" t="s">
        <v>610</v>
      </c>
      <c r="C177" s="8" t="s">
        <v>761</v>
      </c>
      <c r="D177" s="15" t="s">
        <v>609</v>
      </c>
      <c r="E177" s="8" t="s">
        <v>2</v>
      </c>
      <c r="F177" s="17">
        <v>50</v>
      </c>
      <c r="G177" s="17">
        <v>68</v>
      </c>
      <c r="H177" s="17">
        <v>38</v>
      </c>
      <c r="I177" s="31">
        <v>56400</v>
      </c>
      <c r="J177" s="8" t="s">
        <v>162</v>
      </c>
      <c r="K177" s="11">
        <v>55879.11</v>
      </c>
      <c r="L177" s="8" t="s">
        <v>169</v>
      </c>
      <c r="M177" s="19" t="s">
        <v>1119</v>
      </c>
      <c r="N177" s="8" t="s">
        <v>1443</v>
      </c>
      <c r="O177" s="8" t="s">
        <v>697</v>
      </c>
      <c r="P177" s="8" t="s">
        <v>614</v>
      </c>
      <c r="Q177" s="9"/>
    </row>
    <row r="178" spans="1:17" s="70" customFormat="1" ht="24" customHeight="1" x14ac:dyDescent="0.3">
      <c r="A178" s="108" t="s">
        <v>152</v>
      </c>
      <c r="B178" s="109"/>
      <c r="C178" s="109"/>
      <c r="D178" s="109"/>
      <c r="E178" s="109"/>
      <c r="F178" s="109"/>
      <c r="G178" s="109"/>
      <c r="H178" s="109"/>
      <c r="I178" s="109"/>
      <c r="J178" s="109"/>
      <c r="K178" s="109"/>
      <c r="L178" s="109"/>
      <c r="M178" s="109"/>
      <c r="N178" s="109"/>
      <c r="O178" s="109"/>
      <c r="P178" s="109"/>
      <c r="Q178" s="110"/>
    </row>
    <row r="179" spans="1:17" s="22" customFormat="1" ht="241.5" customHeight="1" x14ac:dyDescent="0.2">
      <c r="A179" s="7">
        <v>1</v>
      </c>
      <c r="B179" s="8" t="s">
        <v>205</v>
      </c>
      <c r="C179" s="8" t="s">
        <v>765</v>
      </c>
      <c r="D179" s="15" t="s">
        <v>204</v>
      </c>
      <c r="E179" s="8" t="s">
        <v>2</v>
      </c>
      <c r="F179" s="17">
        <v>40</v>
      </c>
      <c r="G179" s="17">
        <v>46</v>
      </c>
      <c r="H179" s="17">
        <v>27</v>
      </c>
      <c r="I179" s="11">
        <v>35400</v>
      </c>
      <c r="J179" s="8" t="s">
        <v>162</v>
      </c>
      <c r="K179" s="11">
        <v>24518.41</v>
      </c>
      <c r="L179" s="8" t="s">
        <v>162</v>
      </c>
      <c r="M179" s="19" t="s">
        <v>1444</v>
      </c>
      <c r="N179" s="8" t="s">
        <v>1446</v>
      </c>
      <c r="O179" s="8" t="s">
        <v>613</v>
      </c>
      <c r="P179" s="8" t="s">
        <v>614</v>
      </c>
      <c r="Q179" s="8"/>
    </row>
    <row r="180" spans="1:17" s="22" customFormat="1" ht="178.5" customHeight="1" x14ac:dyDescent="0.2">
      <c r="A180" s="7">
        <v>2</v>
      </c>
      <c r="B180" s="8" t="s">
        <v>207</v>
      </c>
      <c r="C180" s="8" t="s">
        <v>1445</v>
      </c>
      <c r="D180" s="15" t="s">
        <v>206</v>
      </c>
      <c r="E180" s="8" t="s">
        <v>2</v>
      </c>
      <c r="F180" s="17">
        <v>30</v>
      </c>
      <c r="G180" s="17">
        <v>37</v>
      </c>
      <c r="H180" s="17">
        <v>26</v>
      </c>
      <c r="I180" s="11">
        <v>18510</v>
      </c>
      <c r="J180" s="8" t="s">
        <v>162</v>
      </c>
      <c r="K180" s="11">
        <f>1800+5760+4000+6950</f>
        <v>18510</v>
      </c>
      <c r="L180" s="8" t="s">
        <v>162</v>
      </c>
      <c r="M180" s="19" t="s">
        <v>1477</v>
      </c>
      <c r="N180" s="8" t="s">
        <v>1447</v>
      </c>
      <c r="O180" s="8" t="s">
        <v>1007</v>
      </c>
      <c r="P180" s="8" t="s">
        <v>614</v>
      </c>
      <c r="Q180" s="8"/>
    </row>
    <row r="181" spans="1:17" s="22" customFormat="1" ht="95.25" customHeight="1" x14ac:dyDescent="0.2">
      <c r="A181" s="7">
        <v>3</v>
      </c>
      <c r="B181" s="8"/>
      <c r="C181" s="8" t="s">
        <v>1526</v>
      </c>
      <c r="D181" s="56" t="s">
        <v>1527</v>
      </c>
      <c r="E181" s="8"/>
      <c r="F181" s="17"/>
      <c r="G181" s="17">
        <v>27</v>
      </c>
      <c r="H181" s="17">
        <v>23</v>
      </c>
      <c r="I181" s="11"/>
      <c r="J181" s="8"/>
      <c r="K181" s="11">
        <f>900+5100+4881.59</f>
        <v>10881.59</v>
      </c>
      <c r="L181" s="8" t="s">
        <v>162</v>
      </c>
      <c r="M181" s="19" t="s">
        <v>1528</v>
      </c>
      <c r="N181" s="8" t="s">
        <v>1529</v>
      </c>
      <c r="O181" s="8" t="s">
        <v>1530</v>
      </c>
      <c r="P181" s="8" t="s">
        <v>614</v>
      </c>
      <c r="Q181" s="8"/>
    </row>
    <row r="182" spans="1:17" s="70" customFormat="1" ht="24" customHeight="1" x14ac:dyDescent="0.3">
      <c r="A182" s="112" t="s">
        <v>131</v>
      </c>
      <c r="B182" s="112"/>
      <c r="C182" s="112"/>
      <c r="D182" s="112"/>
      <c r="E182" s="112"/>
      <c r="F182" s="112"/>
      <c r="G182" s="112"/>
      <c r="H182" s="112"/>
      <c r="I182" s="112"/>
      <c r="J182" s="112"/>
      <c r="K182" s="112"/>
      <c r="L182" s="112"/>
      <c r="M182" s="112"/>
      <c r="N182" s="112"/>
      <c r="O182" s="112"/>
      <c r="P182" s="112"/>
      <c r="Q182" s="112"/>
    </row>
    <row r="183" spans="1:17" ht="162" customHeight="1" x14ac:dyDescent="0.2">
      <c r="A183" s="38">
        <v>1</v>
      </c>
      <c r="B183" s="8" t="s">
        <v>208</v>
      </c>
      <c r="C183" s="8" t="s">
        <v>1044</v>
      </c>
      <c r="D183" s="15" t="s">
        <v>209</v>
      </c>
      <c r="E183" s="16" t="s">
        <v>2</v>
      </c>
      <c r="F183" s="39">
        <v>35</v>
      </c>
      <c r="G183" s="39">
        <v>40</v>
      </c>
      <c r="H183" s="39">
        <v>36</v>
      </c>
      <c r="I183" s="40">
        <v>49445</v>
      </c>
      <c r="J183" s="39" t="s">
        <v>169</v>
      </c>
      <c r="K183" s="40">
        <f>6789.25+33225+7200+2000</f>
        <v>49214.25</v>
      </c>
      <c r="L183" s="39" t="s">
        <v>169</v>
      </c>
      <c r="M183" s="19" t="s">
        <v>1478</v>
      </c>
      <c r="N183" s="8" t="s">
        <v>795</v>
      </c>
      <c r="O183" s="8" t="s">
        <v>795</v>
      </c>
      <c r="P183" s="8" t="s">
        <v>614</v>
      </c>
      <c r="Q183" s="9"/>
    </row>
    <row r="184" spans="1:17" s="22" customFormat="1" ht="222.75" customHeight="1" x14ac:dyDescent="0.2">
      <c r="A184" s="7">
        <v>2</v>
      </c>
      <c r="B184" s="8" t="s">
        <v>211</v>
      </c>
      <c r="C184" s="8" t="s">
        <v>794</v>
      </c>
      <c r="D184" s="15" t="s">
        <v>210</v>
      </c>
      <c r="E184" s="16" t="s">
        <v>2</v>
      </c>
      <c r="F184" s="17">
        <v>35</v>
      </c>
      <c r="G184" s="17">
        <v>35</v>
      </c>
      <c r="H184" s="17">
        <v>30</v>
      </c>
      <c r="I184" s="11">
        <v>55225</v>
      </c>
      <c r="J184" s="8" t="s">
        <v>162</v>
      </c>
      <c r="K184" s="11">
        <v>55225</v>
      </c>
      <c r="L184" s="8" t="s">
        <v>169</v>
      </c>
      <c r="M184" s="19" t="s">
        <v>1120</v>
      </c>
      <c r="N184" s="8" t="s">
        <v>795</v>
      </c>
      <c r="O184" s="8" t="s">
        <v>795</v>
      </c>
      <c r="P184" s="8" t="s">
        <v>614</v>
      </c>
      <c r="Q184" s="9"/>
    </row>
    <row r="185" spans="1:17" s="70" customFormat="1" ht="24" customHeight="1" x14ac:dyDescent="0.3">
      <c r="A185" s="112" t="s">
        <v>140</v>
      </c>
      <c r="B185" s="112"/>
      <c r="C185" s="112"/>
      <c r="D185" s="112"/>
      <c r="E185" s="112"/>
      <c r="F185" s="112"/>
      <c r="G185" s="112"/>
      <c r="H185" s="112"/>
      <c r="I185" s="112"/>
      <c r="J185" s="112"/>
      <c r="K185" s="112"/>
      <c r="L185" s="112"/>
      <c r="M185" s="112"/>
      <c r="N185" s="112"/>
      <c r="O185" s="112"/>
      <c r="P185" s="112"/>
      <c r="Q185" s="112"/>
    </row>
    <row r="186" spans="1:17" s="22" customFormat="1" ht="264.75" customHeight="1" x14ac:dyDescent="0.2">
      <c r="A186" s="7">
        <v>1</v>
      </c>
      <c r="B186" s="8" t="s">
        <v>213</v>
      </c>
      <c r="C186" s="8" t="s">
        <v>900</v>
      </c>
      <c r="D186" s="15" t="s">
        <v>212</v>
      </c>
      <c r="E186" s="16" t="s">
        <v>2</v>
      </c>
      <c r="F186" s="17">
        <v>50</v>
      </c>
      <c r="G186" s="17">
        <v>52</v>
      </c>
      <c r="H186" s="17">
        <v>38</v>
      </c>
      <c r="I186" s="25">
        <v>28650</v>
      </c>
      <c r="J186" s="8" t="s">
        <v>169</v>
      </c>
      <c r="K186" s="11">
        <v>28650</v>
      </c>
      <c r="L186" s="8" t="s">
        <v>169</v>
      </c>
      <c r="M186" s="19" t="s">
        <v>1479</v>
      </c>
      <c r="N186" s="8" t="s">
        <v>613</v>
      </c>
      <c r="O186" s="8" t="s">
        <v>902</v>
      </c>
      <c r="P186" s="8" t="s">
        <v>614</v>
      </c>
      <c r="Q186" s="8"/>
    </row>
    <row r="187" spans="1:17" s="22" customFormat="1" ht="105" customHeight="1" x14ac:dyDescent="0.2">
      <c r="A187" s="7">
        <v>2</v>
      </c>
      <c r="B187" s="8" t="s">
        <v>690</v>
      </c>
      <c r="C187" s="8" t="s">
        <v>716</v>
      </c>
      <c r="D187" s="15" t="s">
        <v>214</v>
      </c>
      <c r="E187" s="16" t="s">
        <v>2</v>
      </c>
      <c r="F187" s="17">
        <v>60</v>
      </c>
      <c r="G187" s="17">
        <v>63</v>
      </c>
      <c r="H187" s="17">
        <v>48</v>
      </c>
      <c r="I187" s="25">
        <v>46190</v>
      </c>
      <c r="J187" s="8" t="s">
        <v>169</v>
      </c>
      <c r="K187" s="11">
        <f>5400+25000+8590+7200</f>
        <v>46190</v>
      </c>
      <c r="L187" s="8" t="s">
        <v>169</v>
      </c>
      <c r="M187" s="19" t="s">
        <v>1121</v>
      </c>
      <c r="N187" s="8" t="s">
        <v>613</v>
      </c>
      <c r="O187" s="8" t="s">
        <v>717</v>
      </c>
      <c r="P187" s="8" t="s">
        <v>614</v>
      </c>
      <c r="Q187" s="9"/>
    </row>
    <row r="188" spans="1:17" s="22" customFormat="1" ht="134.25" customHeight="1" x14ac:dyDescent="0.2">
      <c r="A188" s="7">
        <v>3</v>
      </c>
      <c r="B188" s="8" t="s">
        <v>746</v>
      </c>
      <c r="C188" s="8" t="s">
        <v>745</v>
      </c>
      <c r="D188" s="15" t="s">
        <v>215</v>
      </c>
      <c r="E188" s="16" t="s">
        <v>2</v>
      </c>
      <c r="F188" s="17">
        <v>60</v>
      </c>
      <c r="G188" s="17">
        <v>60</v>
      </c>
      <c r="H188" s="17">
        <v>44</v>
      </c>
      <c r="I188" s="25">
        <v>47680</v>
      </c>
      <c r="J188" s="8" t="s">
        <v>169</v>
      </c>
      <c r="K188" s="11">
        <v>47680</v>
      </c>
      <c r="L188" s="8" t="s">
        <v>169</v>
      </c>
      <c r="M188" s="19" t="s">
        <v>1480</v>
      </c>
      <c r="N188" s="8" t="s">
        <v>613</v>
      </c>
      <c r="O188" s="8" t="s">
        <v>762</v>
      </c>
      <c r="P188" s="8" t="s">
        <v>614</v>
      </c>
      <c r="Q188" s="9"/>
    </row>
    <row r="189" spans="1:17" s="22" customFormat="1" ht="183" customHeight="1" x14ac:dyDescent="0.2">
      <c r="A189" s="7">
        <v>4</v>
      </c>
      <c r="B189" s="8" t="s">
        <v>217</v>
      </c>
      <c r="C189" s="8" t="s">
        <v>951</v>
      </c>
      <c r="D189" s="15" t="s">
        <v>216</v>
      </c>
      <c r="E189" s="16" t="s">
        <v>2</v>
      </c>
      <c r="F189" s="17">
        <v>50</v>
      </c>
      <c r="G189" s="17">
        <v>50</v>
      </c>
      <c r="H189" s="17">
        <v>31</v>
      </c>
      <c r="I189" s="25">
        <v>26200</v>
      </c>
      <c r="J189" s="8" t="s">
        <v>169</v>
      </c>
      <c r="K189" s="11">
        <f>3000+12000+6400+4800</f>
        <v>26200</v>
      </c>
      <c r="L189" s="17" t="s">
        <v>169</v>
      </c>
      <c r="M189" s="19" t="s">
        <v>1122</v>
      </c>
      <c r="N189" s="8" t="s">
        <v>681</v>
      </c>
      <c r="O189" s="8" t="s">
        <v>952</v>
      </c>
      <c r="P189" s="8" t="s">
        <v>614</v>
      </c>
      <c r="Q189" s="9"/>
    </row>
    <row r="190" spans="1:17" s="70" customFormat="1" ht="24" customHeight="1" x14ac:dyDescent="0.3">
      <c r="A190" s="112" t="s">
        <v>35</v>
      </c>
      <c r="B190" s="112"/>
      <c r="C190" s="112"/>
      <c r="D190" s="112"/>
      <c r="E190" s="112"/>
      <c r="F190" s="112"/>
      <c r="G190" s="112"/>
      <c r="H190" s="112"/>
      <c r="I190" s="112"/>
      <c r="J190" s="112"/>
      <c r="K190" s="112"/>
      <c r="L190" s="112"/>
      <c r="M190" s="112"/>
      <c r="N190" s="112"/>
      <c r="O190" s="112"/>
      <c r="P190" s="112"/>
      <c r="Q190" s="112"/>
    </row>
    <row r="191" spans="1:17" s="22" customFormat="1" ht="102.75" customHeight="1" x14ac:dyDescent="0.2">
      <c r="A191" s="7">
        <v>1</v>
      </c>
      <c r="B191" s="8" t="s">
        <v>219</v>
      </c>
      <c r="C191" s="8" t="s">
        <v>696</v>
      </c>
      <c r="D191" s="15" t="s">
        <v>218</v>
      </c>
      <c r="E191" s="16" t="s">
        <v>2</v>
      </c>
      <c r="F191" s="17">
        <v>30</v>
      </c>
      <c r="G191" s="17">
        <v>30</v>
      </c>
      <c r="H191" s="17">
        <v>16</v>
      </c>
      <c r="I191" s="11">
        <v>24310</v>
      </c>
      <c r="J191" s="8" t="s">
        <v>169</v>
      </c>
      <c r="K191" s="11">
        <f>3600+4950+3784.18+9350</f>
        <v>21684.18</v>
      </c>
      <c r="L191" s="8" t="s">
        <v>169</v>
      </c>
      <c r="M191" s="19" t="s">
        <v>1123</v>
      </c>
      <c r="N191" s="8" t="s">
        <v>697</v>
      </c>
      <c r="O191" s="8" t="s">
        <v>697</v>
      </c>
      <c r="P191" s="8" t="s">
        <v>614</v>
      </c>
      <c r="Q191" s="9"/>
    </row>
    <row r="192" spans="1:17" s="22" customFormat="1" ht="119.25" customHeight="1" x14ac:dyDescent="0.2">
      <c r="A192" s="7">
        <v>2</v>
      </c>
      <c r="B192" s="8" t="s">
        <v>1124</v>
      </c>
      <c r="C192" s="8" t="s">
        <v>1309</v>
      </c>
      <c r="D192" s="15" t="s">
        <v>220</v>
      </c>
      <c r="E192" s="16" t="s">
        <v>2</v>
      </c>
      <c r="F192" s="17">
        <v>25</v>
      </c>
      <c r="G192" s="17">
        <v>47</v>
      </c>
      <c r="H192" s="17">
        <v>17</v>
      </c>
      <c r="I192" s="11">
        <v>20180</v>
      </c>
      <c r="J192" s="8" t="s">
        <v>169</v>
      </c>
      <c r="K192" s="11">
        <f>3000+7650+3468.52+10964</f>
        <v>25082.52</v>
      </c>
      <c r="L192" s="8" t="s">
        <v>169</v>
      </c>
      <c r="M192" s="19" t="s">
        <v>1310</v>
      </c>
      <c r="N192" s="8" t="s">
        <v>697</v>
      </c>
      <c r="O192" s="8" t="s">
        <v>697</v>
      </c>
      <c r="P192" s="8" t="s">
        <v>614</v>
      </c>
      <c r="Q192" s="9"/>
    </row>
    <row r="193" spans="1:17" s="22" customFormat="1" ht="130.5" customHeight="1" x14ac:dyDescent="0.2">
      <c r="A193" s="7">
        <v>3</v>
      </c>
      <c r="B193" s="8" t="s">
        <v>222</v>
      </c>
      <c r="C193" s="8" t="s">
        <v>1311</v>
      </c>
      <c r="D193" s="15" t="s">
        <v>221</v>
      </c>
      <c r="E193" s="16" t="s">
        <v>2</v>
      </c>
      <c r="F193" s="17">
        <v>40</v>
      </c>
      <c r="G193" s="17">
        <v>54</v>
      </c>
      <c r="H193" s="17">
        <v>20</v>
      </c>
      <c r="I193" s="11">
        <v>30300</v>
      </c>
      <c r="J193" s="8" t="s">
        <v>169</v>
      </c>
      <c r="K193" s="11">
        <f>4800+9450+3429.16+9500</f>
        <v>27179.16</v>
      </c>
      <c r="L193" s="8" t="s">
        <v>169</v>
      </c>
      <c r="M193" s="19" t="s">
        <v>1312</v>
      </c>
      <c r="N193" s="8" t="s">
        <v>697</v>
      </c>
      <c r="O193" s="8" t="s">
        <v>697</v>
      </c>
      <c r="P193" s="8" t="s">
        <v>614</v>
      </c>
      <c r="Q193" s="9"/>
    </row>
    <row r="194" spans="1:17" s="22" customFormat="1" ht="107.25" customHeight="1" x14ac:dyDescent="0.2">
      <c r="A194" s="7">
        <v>4</v>
      </c>
      <c r="B194" s="8" t="s">
        <v>224</v>
      </c>
      <c r="C194" s="8" t="s">
        <v>904</v>
      </c>
      <c r="D194" s="15" t="s">
        <v>223</v>
      </c>
      <c r="E194" s="16" t="s">
        <v>2</v>
      </c>
      <c r="F194" s="17">
        <v>40</v>
      </c>
      <c r="G194" s="17">
        <v>85</v>
      </c>
      <c r="H194" s="17">
        <v>31</v>
      </c>
      <c r="I194" s="11">
        <v>30300</v>
      </c>
      <c r="J194" s="8" t="s">
        <v>169</v>
      </c>
      <c r="K194" s="11">
        <f>4800+9000+6991.41+11496</f>
        <v>32287.41</v>
      </c>
      <c r="L194" s="8" t="s">
        <v>169</v>
      </c>
      <c r="M194" s="19" t="s">
        <v>1125</v>
      </c>
      <c r="N194" s="8" t="s">
        <v>697</v>
      </c>
      <c r="O194" s="8" t="s">
        <v>697</v>
      </c>
      <c r="P194" s="8" t="s">
        <v>614</v>
      </c>
      <c r="Q194" s="9"/>
    </row>
    <row r="195" spans="1:17" s="22" customFormat="1" ht="158.25" customHeight="1" x14ac:dyDescent="0.2">
      <c r="A195" s="7">
        <v>5</v>
      </c>
      <c r="B195" s="8" t="s">
        <v>226</v>
      </c>
      <c r="C195" s="8" t="s">
        <v>1047</v>
      </c>
      <c r="D195" s="15" t="s">
        <v>225</v>
      </c>
      <c r="E195" s="16" t="s">
        <v>2</v>
      </c>
      <c r="F195" s="17">
        <v>30</v>
      </c>
      <c r="G195" s="17">
        <v>35</v>
      </c>
      <c r="H195" s="17">
        <v>19</v>
      </c>
      <c r="I195" s="11">
        <v>23160</v>
      </c>
      <c r="J195" s="8" t="s">
        <v>169</v>
      </c>
      <c r="K195" s="11">
        <f>3600+6750+4166.73+7500</f>
        <v>22016.73</v>
      </c>
      <c r="L195" s="8" t="s">
        <v>169</v>
      </c>
      <c r="M195" s="19" t="s">
        <v>1481</v>
      </c>
      <c r="N195" s="8" t="s">
        <v>613</v>
      </c>
      <c r="O195" s="8" t="s">
        <v>613</v>
      </c>
      <c r="P195" s="8" t="s">
        <v>614</v>
      </c>
      <c r="Q195" s="9"/>
    </row>
    <row r="196" spans="1:17" s="70" customFormat="1" ht="24" customHeight="1" x14ac:dyDescent="0.25">
      <c r="A196" s="124" t="s">
        <v>0</v>
      </c>
      <c r="B196" s="125"/>
      <c r="C196" s="125"/>
      <c r="D196" s="125"/>
      <c r="E196" s="125"/>
      <c r="F196" s="125"/>
      <c r="G196" s="125"/>
      <c r="H196" s="125"/>
      <c r="I196" s="125"/>
      <c r="J196" s="125"/>
      <c r="K196" s="125"/>
      <c r="L196" s="125"/>
      <c r="M196" s="125"/>
      <c r="N196" s="125"/>
      <c r="O196" s="125"/>
      <c r="P196" s="125"/>
      <c r="Q196" s="126"/>
    </row>
    <row r="197" spans="1:17" s="22" customFormat="1" ht="129.75" customHeight="1" x14ac:dyDescent="0.2">
      <c r="A197" s="7">
        <v>1</v>
      </c>
      <c r="B197" s="8" t="s">
        <v>228</v>
      </c>
      <c r="C197" s="8" t="s">
        <v>1267</v>
      </c>
      <c r="D197" s="15" t="s">
        <v>227</v>
      </c>
      <c r="E197" s="16" t="s">
        <v>2</v>
      </c>
      <c r="F197" s="17">
        <v>40</v>
      </c>
      <c r="G197" s="17">
        <v>42</v>
      </c>
      <c r="H197" s="17">
        <v>27</v>
      </c>
      <c r="I197" s="25">
        <v>18000</v>
      </c>
      <c r="J197" s="8" t="s">
        <v>169</v>
      </c>
      <c r="K197" s="11">
        <f>4800+6151+7049</f>
        <v>18000</v>
      </c>
      <c r="L197" s="8" t="s">
        <v>169</v>
      </c>
      <c r="M197" s="19" t="s">
        <v>1482</v>
      </c>
      <c r="N197" s="8" t="s">
        <v>1207</v>
      </c>
      <c r="O197" s="8" t="s">
        <v>1207</v>
      </c>
      <c r="P197" s="8" t="s">
        <v>614</v>
      </c>
      <c r="Q197" s="8"/>
    </row>
    <row r="198" spans="1:17" s="22" customFormat="1" ht="333" customHeight="1" x14ac:dyDescent="0.2">
      <c r="A198" s="7">
        <v>2</v>
      </c>
      <c r="B198" s="41" t="s">
        <v>689</v>
      </c>
      <c r="C198" s="41" t="s">
        <v>1206</v>
      </c>
      <c r="D198" s="44" t="s">
        <v>229</v>
      </c>
      <c r="E198" s="16" t="s">
        <v>2</v>
      </c>
      <c r="F198" s="42">
        <v>100</v>
      </c>
      <c r="G198" s="42">
        <v>100</v>
      </c>
      <c r="H198" s="42">
        <v>70</v>
      </c>
      <c r="I198" s="43">
        <v>45000</v>
      </c>
      <c r="J198" s="8" t="s">
        <v>169</v>
      </c>
      <c r="K198" s="11">
        <f>20598.8+18139.63+6261.57</f>
        <v>45000</v>
      </c>
      <c r="L198" s="8" t="s">
        <v>169</v>
      </c>
      <c r="M198" s="8" t="s">
        <v>1483</v>
      </c>
      <c r="N198" s="8" t="s">
        <v>1207</v>
      </c>
      <c r="O198" s="8" t="s">
        <v>1208</v>
      </c>
      <c r="P198" s="8" t="s">
        <v>614</v>
      </c>
      <c r="Q198" s="8"/>
    </row>
    <row r="199" spans="1:17" s="71" customFormat="1" ht="28.5" customHeight="1" x14ac:dyDescent="0.2">
      <c r="A199" s="121" t="s">
        <v>1</v>
      </c>
      <c r="B199" s="122"/>
      <c r="C199" s="122"/>
      <c r="D199" s="122"/>
      <c r="E199" s="122"/>
      <c r="F199" s="122"/>
      <c r="G199" s="122"/>
      <c r="H199" s="122"/>
      <c r="I199" s="122"/>
      <c r="J199" s="122"/>
      <c r="K199" s="122"/>
      <c r="L199" s="122"/>
      <c r="M199" s="122"/>
      <c r="N199" s="122"/>
      <c r="O199" s="122"/>
      <c r="P199" s="122"/>
      <c r="Q199" s="123"/>
    </row>
    <row r="200" spans="1:17" s="22" customFormat="1" ht="96" customHeight="1" x14ac:dyDescent="0.2">
      <c r="A200" s="7">
        <v>1</v>
      </c>
      <c r="B200" s="41" t="s">
        <v>231</v>
      </c>
      <c r="C200" s="41" t="s">
        <v>950</v>
      </c>
      <c r="D200" s="44" t="s">
        <v>230</v>
      </c>
      <c r="E200" s="45" t="s">
        <v>2</v>
      </c>
      <c r="F200" s="42">
        <v>17</v>
      </c>
      <c r="G200" s="42">
        <v>18</v>
      </c>
      <c r="H200" s="42">
        <v>17</v>
      </c>
      <c r="I200" s="43">
        <v>33185</v>
      </c>
      <c r="J200" s="41" t="s">
        <v>169</v>
      </c>
      <c r="K200" s="11">
        <v>33185</v>
      </c>
      <c r="L200" s="8" t="s">
        <v>169</v>
      </c>
      <c r="M200" s="19" t="s">
        <v>1126</v>
      </c>
      <c r="N200" s="8" t="s">
        <v>681</v>
      </c>
      <c r="O200" s="8" t="s">
        <v>681</v>
      </c>
      <c r="P200" s="8" t="s">
        <v>614</v>
      </c>
      <c r="Q200" s="8"/>
    </row>
    <row r="201" spans="1:17" s="70" customFormat="1" ht="24" customHeight="1" x14ac:dyDescent="0.3">
      <c r="A201" s="112" t="s">
        <v>132</v>
      </c>
      <c r="B201" s="117"/>
      <c r="C201" s="117"/>
      <c r="D201" s="117"/>
      <c r="E201" s="117"/>
      <c r="F201" s="117"/>
      <c r="G201" s="117"/>
      <c r="H201" s="117"/>
      <c r="I201" s="117"/>
      <c r="J201" s="117"/>
      <c r="K201" s="112"/>
      <c r="L201" s="112"/>
      <c r="M201" s="112"/>
      <c r="N201" s="112"/>
      <c r="O201" s="112"/>
      <c r="P201" s="112"/>
      <c r="Q201" s="112"/>
    </row>
    <row r="202" spans="1:17" s="22" customFormat="1" ht="279.75" customHeight="1" x14ac:dyDescent="0.2">
      <c r="A202" s="7">
        <v>1</v>
      </c>
      <c r="B202" s="8" t="s">
        <v>1127</v>
      </c>
      <c r="C202" s="8" t="s">
        <v>1300</v>
      </c>
      <c r="D202" s="77" t="s">
        <v>232</v>
      </c>
      <c r="E202" s="16" t="s">
        <v>2</v>
      </c>
      <c r="F202" s="17">
        <v>75</v>
      </c>
      <c r="G202" s="17">
        <v>107</v>
      </c>
      <c r="H202" s="17">
        <v>98</v>
      </c>
      <c r="I202" s="11">
        <v>46980</v>
      </c>
      <c r="J202" s="8" t="s">
        <v>169</v>
      </c>
      <c r="K202" s="11">
        <f>13500+15000+14970.29+1300+1500</f>
        <v>46270.29</v>
      </c>
      <c r="L202" s="8" t="s">
        <v>169</v>
      </c>
      <c r="M202" s="19" t="s">
        <v>1484</v>
      </c>
      <c r="N202" s="8" t="s">
        <v>1301</v>
      </c>
      <c r="O202" s="8" t="s">
        <v>613</v>
      </c>
      <c r="P202" s="8" t="s">
        <v>613</v>
      </c>
      <c r="Q202" s="9"/>
    </row>
    <row r="203" spans="1:17" s="22" customFormat="1" ht="303" customHeight="1" x14ac:dyDescent="0.2">
      <c r="A203" s="7">
        <v>2</v>
      </c>
      <c r="B203" s="8" t="s">
        <v>234</v>
      </c>
      <c r="C203" s="8" t="s">
        <v>1485</v>
      </c>
      <c r="D203" s="15" t="s">
        <v>233</v>
      </c>
      <c r="E203" s="16" t="s">
        <v>2</v>
      </c>
      <c r="F203" s="17">
        <v>52</v>
      </c>
      <c r="G203" s="17">
        <v>60</v>
      </c>
      <c r="H203" s="17">
        <v>52</v>
      </c>
      <c r="I203" s="11">
        <v>58180</v>
      </c>
      <c r="J203" s="8" t="s">
        <v>169</v>
      </c>
      <c r="K203" s="11">
        <f>12480+18720+21411.63+1950</f>
        <v>54561.630000000005</v>
      </c>
      <c r="L203" s="8" t="s">
        <v>613</v>
      </c>
      <c r="M203" s="19" t="s">
        <v>1302</v>
      </c>
      <c r="N203" s="8" t="s">
        <v>1301</v>
      </c>
      <c r="O203" s="8" t="s">
        <v>613</v>
      </c>
      <c r="P203" s="8" t="s">
        <v>613</v>
      </c>
      <c r="Q203" s="9"/>
    </row>
    <row r="204" spans="1:17" s="70" customFormat="1" ht="24" customHeight="1" x14ac:dyDescent="0.3">
      <c r="A204" s="108" t="s">
        <v>154</v>
      </c>
      <c r="B204" s="109"/>
      <c r="C204" s="109"/>
      <c r="D204" s="109"/>
      <c r="E204" s="109"/>
      <c r="F204" s="109"/>
      <c r="G204" s="109"/>
      <c r="H204" s="109"/>
      <c r="I204" s="109"/>
      <c r="J204" s="109"/>
      <c r="K204" s="109"/>
      <c r="L204" s="109"/>
      <c r="M204" s="109"/>
      <c r="N204" s="109"/>
      <c r="O204" s="109"/>
      <c r="P204" s="109"/>
      <c r="Q204" s="110"/>
    </row>
    <row r="205" spans="1:17" s="22" customFormat="1" ht="93" customHeight="1" x14ac:dyDescent="0.2">
      <c r="A205" s="7">
        <v>1</v>
      </c>
      <c r="B205" s="8" t="s">
        <v>1124</v>
      </c>
      <c r="C205" s="8" t="s">
        <v>1252</v>
      </c>
      <c r="D205" s="15" t="s">
        <v>235</v>
      </c>
      <c r="E205" s="16" t="s">
        <v>2</v>
      </c>
      <c r="F205" s="17">
        <v>55</v>
      </c>
      <c r="G205" s="17">
        <v>85</v>
      </c>
      <c r="H205" s="17">
        <v>84</v>
      </c>
      <c r="I205" s="25">
        <v>4000</v>
      </c>
      <c r="J205" s="8" t="s">
        <v>169</v>
      </c>
      <c r="K205" s="11">
        <v>4000</v>
      </c>
      <c r="L205" s="8" t="s">
        <v>169</v>
      </c>
      <c r="M205" s="19" t="s">
        <v>1486</v>
      </c>
      <c r="N205" s="8" t="s">
        <v>793</v>
      </c>
      <c r="O205" s="8" t="s">
        <v>613</v>
      </c>
      <c r="P205" s="8" t="s">
        <v>614</v>
      </c>
      <c r="Q205" s="8"/>
    </row>
    <row r="206" spans="1:17" s="22" customFormat="1" ht="90.75" customHeight="1" x14ac:dyDescent="0.2">
      <c r="A206" s="7">
        <v>2</v>
      </c>
      <c r="B206" s="46" t="s">
        <v>1128</v>
      </c>
      <c r="C206" s="8" t="s">
        <v>1253</v>
      </c>
      <c r="D206" s="15" t="s">
        <v>236</v>
      </c>
      <c r="E206" s="16" t="s">
        <v>2</v>
      </c>
      <c r="F206" s="17">
        <v>30</v>
      </c>
      <c r="G206" s="17">
        <v>65</v>
      </c>
      <c r="H206" s="17">
        <v>64</v>
      </c>
      <c r="I206" s="11">
        <v>4000</v>
      </c>
      <c r="J206" s="8" t="s">
        <v>169</v>
      </c>
      <c r="K206" s="11">
        <v>4000</v>
      </c>
      <c r="L206" s="8" t="s">
        <v>169</v>
      </c>
      <c r="M206" s="19" t="s">
        <v>1486</v>
      </c>
      <c r="N206" s="8" t="s">
        <v>793</v>
      </c>
      <c r="O206" s="8" t="s">
        <v>613</v>
      </c>
      <c r="P206" s="8" t="s">
        <v>614</v>
      </c>
      <c r="Q206" s="9"/>
    </row>
    <row r="207" spans="1:17" s="22" customFormat="1" ht="93.75" customHeight="1" x14ac:dyDescent="0.2">
      <c r="A207" s="7">
        <v>3</v>
      </c>
      <c r="B207" s="8" t="s">
        <v>1129</v>
      </c>
      <c r="C207" s="8" t="s">
        <v>792</v>
      </c>
      <c r="D207" s="15" t="s">
        <v>237</v>
      </c>
      <c r="E207" s="16" t="s">
        <v>2</v>
      </c>
      <c r="F207" s="17">
        <v>30</v>
      </c>
      <c r="G207" s="17">
        <v>39</v>
      </c>
      <c r="H207" s="17">
        <v>38</v>
      </c>
      <c r="I207" s="11">
        <v>4000</v>
      </c>
      <c r="J207" s="8" t="s">
        <v>169</v>
      </c>
      <c r="K207" s="11">
        <v>4000</v>
      </c>
      <c r="L207" s="8" t="s">
        <v>169</v>
      </c>
      <c r="M207" s="19" t="s">
        <v>1486</v>
      </c>
      <c r="N207" s="8" t="s">
        <v>793</v>
      </c>
      <c r="O207" s="8" t="s">
        <v>613</v>
      </c>
      <c r="P207" s="8" t="s">
        <v>614</v>
      </c>
      <c r="Q207" s="9"/>
    </row>
    <row r="208" spans="1:17" s="22" customFormat="1" ht="96" customHeight="1" x14ac:dyDescent="0.2">
      <c r="A208" s="7">
        <v>4</v>
      </c>
      <c r="B208" s="8" t="s">
        <v>239</v>
      </c>
      <c r="C208" s="8" t="s">
        <v>911</v>
      </c>
      <c r="D208" s="15" t="s">
        <v>238</v>
      </c>
      <c r="E208" s="16" t="s">
        <v>2</v>
      </c>
      <c r="F208" s="17">
        <v>30</v>
      </c>
      <c r="G208" s="17">
        <v>29</v>
      </c>
      <c r="H208" s="17">
        <v>25</v>
      </c>
      <c r="I208" s="11">
        <v>2000</v>
      </c>
      <c r="J208" s="8" t="s">
        <v>169</v>
      </c>
      <c r="K208" s="11">
        <v>2000</v>
      </c>
      <c r="L208" s="8" t="s">
        <v>169</v>
      </c>
      <c r="M208" s="19" t="s">
        <v>1130</v>
      </c>
      <c r="N208" s="8" t="s">
        <v>793</v>
      </c>
      <c r="O208" s="8" t="s">
        <v>613</v>
      </c>
      <c r="P208" s="8" t="s">
        <v>614</v>
      </c>
      <c r="Q208" s="8"/>
    </row>
    <row r="209" spans="1:17" s="22" customFormat="1" ht="143.25" customHeight="1" x14ac:dyDescent="0.2">
      <c r="A209" s="7">
        <v>5</v>
      </c>
      <c r="B209" s="8" t="s">
        <v>241</v>
      </c>
      <c r="C209" s="8" t="s">
        <v>1250</v>
      </c>
      <c r="D209" s="15" t="s">
        <v>240</v>
      </c>
      <c r="E209" s="16" t="s">
        <v>2</v>
      </c>
      <c r="F209" s="17">
        <v>70</v>
      </c>
      <c r="G209" s="17">
        <v>94</v>
      </c>
      <c r="H209" s="17">
        <v>94</v>
      </c>
      <c r="I209" s="11">
        <v>45200</v>
      </c>
      <c r="J209" s="8" t="s">
        <v>169</v>
      </c>
      <c r="K209" s="11">
        <v>42000</v>
      </c>
      <c r="L209" s="8" t="s">
        <v>169</v>
      </c>
      <c r="M209" s="19" t="s">
        <v>1251</v>
      </c>
      <c r="N209" s="8" t="s">
        <v>1519</v>
      </c>
      <c r="O209" s="8" t="s">
        <v>613</v>
      </c>
      <c r="P209" s="8" t="s">
        <v>614</v>
      </c>
      <c r="Q209" s="8"/>
    </row>
    <row r="210" spans="1:17" s="22" customFormat="1" ht="105.75" customHeight="1" x14ac:dyDescent="0.2">
      <c r="A210" s="7">
        <v>6</v>
      </c>
      <c r="B210" s="8" t="s">
        <v>686</v>
      </c>
      <c r="C210" s="8" t="s">
        <v>1006</v>
      </c>
      <c r="D210" s="15" t="s">
        <v>242</v>
      </c>
      <c r="E210" s="16" t="s">
        <v>2</v>
      </c>
      <c r="F210" s="17">
        <v>85</v>
      </c>
      <c r="G210" s="17">
        <v>98</v>
      </c>
      <c r="H210" s="17">
        <v>95</v>
      </c>
      <c r="I210" s="11">
        <v>36800</v>
      </c>
      <c r="J210" s="8" t="s">
        <v>169</v>
      </c>
      <c r="K210" s="11">
        <f>32000+4300</f>
        <v>36300</v>
      </c>
      <c r="L210" s="8" t="s">
        <v>169</v>
      </c>
      <c r="M210" s="19" t="s">
        <v>1487</v>
      </c>
      <c r="N210" s="8" t="s">
        <v>613</v>
      </c>
      <c r="O210" s="8" t="s">
        <v>613</v>
      </c>
      <c r="P210" s="8" t="s">
        <v>614</v>
      </c>
      <c r="Q210" s="9"/>
    </row>
    <row r="211" spans="1:17" s="22" customFormat="1" ht="97.5" customHeight="1" x14ac:dyDescent="0.2">
      <c r="A211" s="80">
        <v>7</v>
      </c>
      <c r="B211" s="55"/>
      <c r="C211" s="55" t="s">
        <v>1531</v>
      </c>
      <c r="D211" s="56" t="s">
        <v>1532</v>
      </c>
      <c r="E211" s="55"/>
      <c r="F211" s="57"/>
      <c r="G211" s="57">
        <v>19</v>
      </c>
      <c r="H211" s="57">
        <v>19</v>
      </c>
      <c r="I211" s="58"/>
      <c r="J211" s="55"/>
      <c r="K211" s="58">
        <f>3700</f>
        <v>3700</v>
      </c>
      <c r="L211" s="55" t="s">
        <v>169</v>
      </c>
      <c r="M211" s="50" t="s">
        <v>1533</v>
      </c>
      <c r="N211" s="55" t="s">
        <v>1534</v>
      </c>
      <c r="O211" s="55" t="s">
        <v>793</v>
      </c>
      <c r="P211" s="55" t="s">
        <v>614</v>
      </c>
      <c r="Q211" s="55"/>
    </row>
    <row r="212" spans="1:17" s="70" customFormat="1" ht="24" customHeight="1" x14ac:dyDescent="0.25">
      <c r="A212" s="116" t="s">
        <v>687</v>
      </c>
      <c r="B212" s="116"/>
      <c r="C212" s="116"/>
      <c r="D212" s="116"/>
      <c r="E212" s="116"/>
      <c r="F212" s="116"/>
      <c r="G212" s="116"/>
      <c r="H212" s="116"/>
      <c r="I212" s="116"/>
      <c r="J212" s="116"/>
      <c r="K212" s="116"/>
      <c r="L212" s="116"/>
      <c r="M212" s="116"/>
      <c r="N212" s="116"/>
      <c r="O212" s="116"/>
      <c r="P212" s="116"/>
      <c r="Q212" s="116"/>
    </row>
    <row r="213" spans="1:17" s="22" customFormat="1" ht="115.5" customHeight="1" x14ac:dyDescent="0.2">
      <c r="A213" s="7">
        <v>1</v>
      </c>
      <c r="B213" s="8" t="s">
        <v>896</v>
      </c>
      <c r="C213" s="8"/>
      <c r="D213" s="24" t="s">
        <v>688</v>
      </c>
      <c r="E213" s="16" t="s">
        <v>2</v>
      </c>
      <c r="F213" s="17">
        <v>45</v>
      </c>
      <c r="G213" s="17"/>
      <c r="H213" s="17"/>
      <c r="I213" s="25">
        <v>31500</v>
      </c>
      <c r="J213" s="8" t="s">
        <v>169</v>
      </c>
      <c r="K213" s="11"/>
      <c r="L213" s="8"/>
      <c r="M213" s="19"/>
      <c r="N213" s="8"/>
      <c r="O213" s="8"/>
      <c r="P213" s="8"/>
      <c r="Q213" s="8"/>
    </row>
    <row r="214" spans="1:17" s="70" customFormat="1" ht="24" customHeight="1" x14ac:dyDescent="0.3">
      <c r="A214" s="112" t="s">
        <v>159</v>
      </c>
      <c r="B214" s="112"/>
      <c r="C214" s="112"/>
      <c r="D214" s="112"/>
      <c r="E214" s="112"/>
      <c r="F214" s="112"/>
      <c r="G214" s="112"/>
      <c r="H214" s="112"/>
      <c r="I214" s="112"/>
      <c r="J214" s="112"/>
      <c r="K214" s="112"/>
      <c r="L214" s="112"/>
      <c r="M214" s="112"/>
      <c r="N214" s="112"/>
      <c r="O214" s="112"/>
      <c r="P214" s="112"/>
      <c r="Q214" s="112"/>
    </row>
    <row r="215" spans="1:17" s="70" customFormat="1" ht="24" customHeight="1" x14ac:dyDescent="0.25">
      <c r="A215" s="118" t="s">
        <v>133</v>
      </c>
      <c r="B215" s="119"/>
      <c r="C215" s="119"/>
      <c r="D215" s="119"/>
      <c r="E215" s="119"/>
      <c r="F215" s="119"/>
      <c r="G215" s="119"/>
      <c r="H215" s="119"/>
      <c r="I215" s="119"/>
      <c r="J215" s="119"/>
      <c r="K215" s="119"/>
      <c r="L215" s="119"/>
      <c r="M215" s="119"/>
      <c r="N215" s="119"/>
      <c r="O215" s="119"/>
      <c r="P215" s="119"/>
      <c r="Q215" s="120"/>
    </row>
    <row r="216" spans="1:17" s="22" customFormat="1" ht="101.25" customHeight="1" x14ac:dyDescent="0.2">
      <c r="A216" s="7">
        <v>1</v>
      </c>
      <c r="B216" s="8" t="s">
        <v>244</v>
      </c>
      <c r="C216" s="8" t="s">
        <v>1004</v>
      </c>
      <c r="D216" s="15" t="s">
        <v>243</v>
      </c>
      <c r="E216" s="47" t="s">
        <v>2</v>
      </c>
      <c r="F216" s="8">
        <v>65</v>
      </c>
      <c r="G216" s="17">
        <v>70</v>
      </c>
      <c r="H216" s="17">
        <v>54</v>
      </c>
      <c r="I216" s="48">
        <v>151300</v>
      </c>
      <c r="J216" s="8" t="s">
        <v>169</v>
      </c>
      <c r="K216" s="11">
        <f>16800+84000+16000+4500+4691+1161</f>
        <v>127152</v>
      </c>
      <c r="L216" s="8" t="s">
        <v>169</v>
      </c>
      <c r="M216" s="19" t="s">
        <v>1131</v>
      </c>
      <c r="N216" s="8" t="s">
        <v>721</v>
      </c>
      <c r="O216" s="8" t="s">
        <v>1003</v>
      </c>
      <c r="P216" s="8" t="s">
        <v>614</v>
      </c>
      <c r="Q216" s="9"/>
    </row>
    <row r="217" spans="1:17" s="22" customFormat="1" ht="112.5" customHeight="1" x14ac:dyDescent="0.2">
      <c r="A217" s="7">
        <v>2</v>
      </c>
      <c r="B217" s="8" t="s">
        <v>1132</v>
      </c>
      <c r="C217" s="8" t="s">
        <v>850</v>
      </c>
      <c r="D217" s="15" t="s">
        <v>245</v>
      </c>
      <c r="E217" s="47" t="s">
        <v>2</v>
      </c>
      <c r="F217" s="8">
        <v>60</v>
      </c>
      <c r="G217" s="17">
        <v>60</v>
      </c>
      <c r="H217" s="17">
        <v>45</v>
      </c>
      <c r="I217" s="48">
        <v>80000</v>
      </c>
      <c r="J217" s="8" t="s">
        <v>162</v>
      </c>
      <c r="K217" s="11">
        <f>7200+54000+16000+3000+18588.12</f>
        <v>98788.12</v>
      </c>
      <c r="L217" s="8" t="s">
        <v>169</v>
      </c>
      <c r="M217" s="19" t="s">
        <v>1133</v>
      </c>
      <c r="N217" s="8" t="s">
        <v>721</v>
      </c>
      <c r="O217" s="8" t="s">
        <v>851</v>
      </c>
      <c r="P217" s="8" t="s">
        <v>614</v>
      </c>
      <c r="Q217" s="9"/>
    </row>
    <row r="218" spans="1:17" s="22" customFormat="1" ht="89.25" customHeight="1" x14ac:dyDescent="0.2">
      <c r="A218" s="7">
        <v>3</v>
      </c>
      <c r="B218" s="8" t="s">
        <v>247</v>
      </c>
      <c r="C218" s="8" t="s">
        <v>723</v>
      </c>
      <c r="D218" s="15" t="s">
        <v>246</v>
      </c>
      <c r="E218" s="47" t="s">
        <v>2</v>
      </c>
      <c r="F218" s="8">
        <v>35</v>
      </c>
      <c r="G218" s="17">
        <v>35</v>
      </c>
      <c r="H218" s="17">
        <v>27</v>
      </c>
      <c r="I218" s="48">
        <v>52250</v>
      </c>
      <c r="J218" s="8" t="s">
        <v>162</v>
      </c>
      <c r="K218" s="11">
        <f>2100+14000+3000+4000+4261.26</f>
        <v>27361.260000000002</v>
      </c>
      <c r="L218" s="8" t="s">
        <v>169</v>
      </c>
      <c r="M218" s="19" t="s">
        <v>1134</v>
      </c>
      <c r="N218" s="8" t="s">
        <v>721</v>
      </c>
      <c r="O218" s="8" t="s">
        <v>722</v>
      </c>
      <c r="P218" s="8" t="s">
        <v>614</v>
      </c>
      <c r="Q218" s="8"/>
    </row>
    <row r="219" spans="1:17" s="22" customFormat="1" ht="90" customHeight="1" x14ac:dyDescent="0.2">
      <c r="A219" s="7">
        <v>4</v>
      </c>
      <c r="B219" s="8" t="s">
        <v>249</v>
      </c>
      <c r="C219" s="8" t="s">
        <v>720</v>
      </c>
      <c r="D219" s="49" t="s">
        <v>248</v>
      </c>
      <c r="E219" s="47" t="s">
        <v>2</v>
      </c>
      <c r="F219" s="8">
        <v>45</v>
      </c>
      <c r="G219" s="17">
        <v>45</v>
      </c>
      <c r="H219" s="17">
        <v>35</v>
      </c>
      <c r="I219" s="48">
        <v>57600</v>
      </c>
      <c r="J219" s="8" t="s">
        <v>169</v>
      </c>
      <c r="K219" s="11">
        <v>29400</v>
      </c>
      <c r="L219" s="8" t="s">
        <v>169</v>
      </c>
      <c r="M219" s="19" t="s">
        <v>1135</v>
      </c>
      <c r="N219" s="8" t="s">
        <v>721</v>
      </c>
      <c r="O219" s="8" t="s">
        <v>722</v>
      </c>
      <c r="P219" s="8" t="s">
        <v>614</v>
      </c>
      <c r="Q219" s="26"/>
    </row>
    <row r="220" spans="1:17" s="22" customFormat="1" ht="203.25" customHeight="1" x14ac:dyDescent="0.2">
      <c r="A220" s="7">
        <v>5</v>
      </c>
      <c r="B220" s="8" t="s">
        <v>1136</v>
      </c>
      <c r="C220" s="8" t="s">
        <v>893</v>
      </c>
      <c r="D220" s="15" t="s">
        <v>250</v>
      </c>
      <c r="E220" s="47" t="s">
        <v>2</v>
      </c>
      <c r="F220" s="8">
        <v>60</v>
      </c>
      <c r="G220" s="17">
        <v>60</v>
      </c>
      <c r="H220" s="17">
        <v>50</v>
      </c>
      <c r="I220" s="48">
        <v>120600</v>
      </c>
      <c r="J220" s="8" t="s">
        <v>162</v>
      </c>
      <c r="K220" s="11">
        <v>79397.87</v>
      </c>
      <c r="L220" s="8" t="s">
        <v>169</v>
      </c>
      <c r="M220" s="19" t="s">
        <v>1488</v>
      </c>
      <c r="N220" s="8" t="s">
        <v>721</v>
      </c>
      <c r="O220" s="8" t="s">
        <v>894</v>
      </c>
      <c r="P220" s="8" t="s">
        <v>614</v>
      </c>
      <c r="Q220" s="9"/>
    </row>
    <row r="221" spans="1:17" s="22" customFormat="1" ht="88.5" customHeight="1" x14ac:dyDescent="0.2">
      <c r="A221" s="7">
        <v>6</v>
      </c>
      <c r="B221" s="8" t="s">
        <v>252</v>
      </c>
      <c r="C221" s="8" t="s">
        <v>1037</v>
      </c>
      <c r="D221" s="15" t="s">
        <v>251</v>
      </c>
      <c r="E221" s="47" t="s">
        <v>2</v>
      </c>
      <c r="F221" s="8">
        <v>125</v>
      </c>
      <c r="G221" s="17">
        <v>125</v>
      </c>
      <c r="H221" s="17">
        <v>98</v>
      </c>
      <c r="I221" s="48">
        <v>252070</v>
      </c>
      <c r="J221" s="8" t="s">
        <v>169</v>
      </c>
      <c r="K221" s="11">
        <f>28080+165000+29862+24402.23+19122</f>
        <v>266466.23</v>
      </c>
      <c r="L221" s="8" t="s">
        <v>162</v>
      </c>
      <c r="M221" s="19" t="s">
        <v>1137</v>
      </c>
      <c r="N221" s="8" t="s">
        <v>721</v>
      </c>
      <c r="O221" s="8" t="s">
        <v>1038</v>
      </c>
      <c r="P221" s="8" t="s">
        <v>614</v>
      </c>
      <c r="Q221" s="9"/>
    </row>
    <row r="222" spans="1:17" s="22" customFormat="1" ht="105.75" customHeight="1" x14ac:dyDescent="0.2">
      <c r="A222" s="7">
        <v>7</v>
      </c>
      <c r="B222" s="8" t="s">
        <v>244</v>
      </c>
      <c r="C222" s="8" t="s">
        <v>1002</v>
      </c>
      <c r="D222" s="15" t="s">
        <v>253</v>
      </c>
      <c r="E222" s="47" t="s">
        <v>2</v>
      </c>
      <c r="F222" s="8">
        <v>155</v>
      </c>
      <c r="G222" s="17">
        <v>173</v>
      </c>
      <c r="H222" s="17">
        <v>153</v>
      </c>
      <c r="I222" s="48">
        <v>356200</v>
      </c>
      <c r="J222" s="8" t="s">
        <v>169</v>
      </c>
      <c r="K222" s="11">
        <f>40800+198000+26500+8000+36397.26</f>
        <v>309697.26</v>
      </c>
      <c r="L222" s="8" t="s">
        <v>169</v>
      </c>
      <c r="M222" s="19" t="s">
        <v>1131</v>
      </c>
      <c r="N222" s="8" t="s">
        <v>721</v>
      </c>
      <c r="O222" s="8" t="s">
        <v>1003</v>
      </c>
      <c r="P222" s="8" t="s">
        <v>614</v>
      </c>
      <c r="Q222" s="9"/>
    </row>
    <row r="223" spans="1:17" s="22" customFormat="1" ht="126.75" customHeight="1" x14ac:dyDescent="0.2">
      <c r="A223" s="7">
        <v>8</v>
      </c>
      <c r="B223" s="8" t="s">
        <v>1138</v>
      </c>
      <c r="C223" s="8" t="s">
        <v>852</v>
      </c>
      <c r="D223" s="15" t="s">
        <v>254</v>
      </c>
      <c r="E223" s="47" t="s">
        <v>2</v>
      </c>
      <c r="F223" s="8">
        <v>60</v>
      </c>
      <c r="G223" s="17">
        <v>60</v>
      </c>
      <c r="H223" s="17">
        <v>45</v>
      </c>
      <c r="I223" s="48">
        <v>55000</v>
      </c>
      <c r="J223" s="8" t="s">
        <v>162</v>
      </c>
      <c r="K223" s="11">
        <f>7200+27000+8000+3000</f>
        <v>45200</v>
      </c>
      <c r="L223" s="8" t="s">
        <v>169</v>
      </c>
      <c r="M223" s="19" t="s">
        <v>1139</v>
      </c>
      <c r="N223" s="8" t="s">
        <v>721</v>
      </c>
      <c r="O223" s="8" t="s">
        <v>853</v>
      </c>
      <c r="P223" s="8" t="s">
        <v>614</v>
      </c>
      <c r="Q223" s="9"/>
    </row>
    <row r="224" spans="1:17" s="22" customFormat="1" ht="103.5" customHeight="1" x14ac:dyDescent="0.2">
      <c r="A224" s="7">
        <v>9</v>
      </c>
      <c r="B224" s="8" t="s">
        <v>256</v>
      </c>
      <c r="C224" s="8" t="s">
        <v>1005</v>
      </c>
      <c r="D224" s="15" t="s">
        <v>255</v>
      </c>
      <c r="E224" s="47" t="s">
        <v>2</v>
      </c>
      <c r="F224" s="8">
        <v>155</v>
      </c>
      <c r="G224" s="17">
        <v>170</v>
      </c>
      <c r="H224" s="17">
        <v>150</v>
      </c>
      <c r="I224" s="48">
        <v>89700</v>
      </c>
      <c r="J224" s="8" t="s">
        <v>169</v>
      </c>
      <c r="K224" s="11">
        <f>10200+66000+16000+22316.31+1500</f>
        <v>116016.31</v>
      </c>
      <c r="L224" s="8" t="s">
        <v>169</v>
      </c>
      <c r="M224" s="19" t="s">
        <v>1131</v>
      </c>
      <c r="N224" s="8" t="s">
        <v>721</v>
      </c>
      <c r="O224" s="8" t="s">
        <v>1003</v>
      </c>
      <c r="P224" s="8" t="s">
        <v>614</v>
      </c>
      <c r="Q224" s="8"/>
    </row>
    <row r="225" spans="1:17" s="22" customFormat="1" ht="103.5" customHeight="1" x14ac:dyDescent="0.2">
      <c r="A225" s="7">
        <v>10</v>
      </c>
      <c r="B225" s="8"/>
      <c r="C225" s="8" t="s">
        <v>1280</v>
      </c>
      <c r="D225" s="56" t="s">
        <v>1281</v>
      </c>
      <c r="E225" s="47"/>
      <c r="F225" s="8"/>
      <c r="G225" s="17">
        <v>65</v>
      </c>
      <c r="H225" s="17">
        <v>48</v>
      </c>
      <c r="I225" s="48"/>
      <c r="J225" s="8"/>
      <c r="K225" s="11">
        <f>3900+13750+29700+1500+5540.83+2275</f>
        <v>56665.83</v>
      </c>
      <c r="L225" s="8" t="s">
        <v>613</v>
      </c>
      <c r="M225" s="19" t="s">
        <v>1489</v>
      </c>
      <c r="N225" s="8" t="s">
        <v>721</v>
      </c>
      <c r="O225" s="8" t="s">
        <v>851</v>
      </c>
      <c r="P225" s="8" t="s">
        <v>614</v>
      </c>
      <c r="Q225" s="8"/>
    </row>
    <row r="226" spans="1:17" s="22" customFormat="1" ht="103.5" customHeight="1" x14ac:dyDescent="0.2">
      <c r="A226" s="7">
        <v>11</v>
      </c>
      <c r="B226" s="8"/>
      <c r="C226" s="8" t="s">
        <v>1282</v>
      </c>
      <c r="D226" s="56" t="s">
        <v>246</v>
      </c>
      <c r="E226" s="47"/>
      <c r="F226" s="8"/>
      <c r="G226" s="17">
        <v>65</v>
      </c>
      <c r="H226" s="17">
        <v>48</v>
      </c>
      <c r="I226" s="48"/>
      <c r="J226" s="8"/>
      <c r="K226" s="11">
        <f>7800+13750+29700+3000+10307.38</f>
        <v>64557.38</v>
      </c>
      <c r="L226" s="8" t="s">
        <v>613</v>
      </c>
      <c r="M226" s="19" t="s">
        <v>1489</v>
      </c>
      <c r="N226" s="8" t="s">
        <v>721</v>
      </c>
      <c r="O226" s="8" t="s">
        <v>851</v>
      </c>
      <c r="P226" s="8" t="s">
        <v>614</v>
      </c>
      <c r="Q226" s="8"/>
    </row>
    <row r="227" spans="1:17" s="70" customFormat="1" ht="24" customHeight="1" x14ac:dyDescent="0.25">
      <c r="A227" s="107" t="s">
        <v>134</v>
      </c>
      <c r="B227" s="107"/>
      <c r="C227" s="107"/>
      <c r="D227" s="107"/>
      <c r="E227" s="107"/>
      <c r="F227" s="107"/>
      <c r="G227" s="107"/>
      <c r="H227" s="107"/>
      <c r="I227" s="107"/>
      <c r="J227" s="107"/>
      <c r="K227" s="107"/>
      <c r="L227" s="107"/>
      <c r="M227" s="107"/>
      <c r="N227" s="107"/>
      <c r="O227" s="107"/>
      <c r="P227" s="107"/>
      <c r="Q227" s="107"/>
    </row>
    <row r="228" spans="1:17" s="22" customFormat="1" ht="124.5" customHeight="1" x14ac:dyDescent="0.2">
      <c r="A228" s="7">
        <v>1</v>
      </c>
      <c r="B228" s="8" t="s">
        <v>299</v>
      </c>
      <c r="C228" s="8" t="s">
        <v>1406</v>
      </c>
      <c r="D228" s="15" t="s">
        <v>257</v>
      </c>
      <c r="E228" s="16" t="s">
        <v>258</v>
      </c>
      <c r="F228" s="8">
        <v>80</v>
      </c>
      <c r="G228" s="17">
        <v>80</v>
      </c>
      <c r="H228" s="17">
        <v>80</v>
      </c>
      <c r="I228" s="48">
        <v>8400</v>
      </c>
      <c r="J228" s="8" t="s">
        <v>162</v>
      </c>
      <c r="K228" s="11">
        <f>4800+600+4290</f>
        <v>9690</v>
      </c>
      <c r="L228" s="8" t="s">
        <v>162</v>
      </c>
      <c r="M228" s="19" t="s">
        <v>1490</v>
      </c>
      <c r="N228" s="8" t="s">
        <v>613</v>
      </c>
      <c r="O228" s="8" t="s">
        <v>1407</v>
      </c>
      <c r="P228" s="8" t="s">
        <v>614</v>
      </c>
      <c r="Q228" s="9"/>
    </row>
    <row r="229" spans="1:17" s="22" customFormat="1" ht="105" customHeight="1" x14ac:dyDescent="0.2">
      <c r="A229" s="7">
        <v>2</v>
      </c>
      <c r="B229" s="8" t="s">
        <v>300</v>
      </c>
      <c r="C229" s="8" t="s">
        <v>1266</v>
      </c>
      <c r="D229" s="15" t="s">
        <v>259</v>
      </c>
      <c r="E229" s="16" t="s">
        <v>258</v>
      </c>
      <c r="F229" s="8">
        <v>50</v>
      </c>
      <c r="G229" s="17">
        <v>50</v>
      </c>
      <c r="H229" s="17">
        <v>50</v>
      </c>
      <c r="I229" s="48">
        <v>5500</v>
      </c>
      <c r="J229" s="8" t="s">
        <v>162</v>
      </c>
      <c r="K229" s="11">
        <f>3000+1000+1207.25</f>
        <v>5207.25</v>
      </c>
      <c r="L229" s="8" t="s">
        <v>613</v>
      </c>
      <c r="M229" s="19" t="s">
        <v>1491</v>
      </c>
      <c r="N229" s="8" t="s">
        <v>613</v>
      </c>
      <c r="O229" s="8" t="s">
        <v>613</v>
      </c>
      <c r="P229" s="8" t="s">
        <v>614</v>
      </c>
      <c r="Q229" s="9"/>
    </row>
    <row r="230" spans="1:17" s="22" customFormat="1" ht="161.25" customHeight="1" x14ac:dyDescent="0.2">
      <c r="A230" s="7">
        <v>3</v>
      </c>
      <c r="B230" s="8" t="s">
        <v>301</v>
      </c>
      <c r="C230" s="8" t="s">
        <v>1403</v>
      </c>
      <c r="D230" s="15" t="s">
        <v>260</v>
      </c>
      <c r="E230" s="16" t="s">
        <v>258</v>
      </c>
      <c r="F230" s="8">
        <v>60</v>
      </c>
      <c r="G230" s="17">
        <v>60</v>
      </c>
      <c r="H230" s="17">
        <v>60</v>
      </c>
      <c r="I230" s="48">
        <v>5400</v>
      </c>
      <c r="J230" s="8" t="s">
        <v>162</v>
      </c>
      <c r="K230" s="11">
        <f>3600+1000+800</f>
        <v>5400</v>
      </c>
      <c r="L230" s="8" t="s">
        <v>162</v>
      </c>
      <c r="M230" s="19" t="s">
        <v>1492</v>
      </c>
      <c r="N230" s="8" t="s">
        <v>613</v>
      </c>
      <c r="O230" s="8" t="s">
        <v>1402</v>
      </c>
      <c r="P230" s="8" t="s">
        <v>614</v>
      </c>
      <c r="Q230" s="9"/>
    </row>
    <row r="231" spans="1:17" s="22" customFormat="1" ht="93.75" customHeight="1" x14ac:dyDescent="0.2">
      <c r="A231" s="7">
        <v>4</v>
      </c>
      <c r="B231" s="8" t="s">
        <v>302</v>
      </c>
      <c r="C231" s="8" t="s">
        <v>1404</v>
      </c>
      <c r="D231" s="15" t="s">
        <v>261</v>
      </c>
      <c r="E231" s="16" t="s">
        <v>258</v>
      </c>
      <c r="F231" s="8">
        <v>50</v>
      </c>
      <c r="G231" s="17">
        <v>50</v>
      </c>
      <c r="H231" s="17">
        <v>50</v>
      </c>
      <c r="I231" s="48">
        <v>5000</v>
      </c>
      <c r="J231" s="8" t="s">
        <v>162</v>
      </c>
      <c r="K231" s="11">
        <v>4000</v>
      </c>
      <c r="L231" s="8" t="s">
        <v>162</v>
      </c>
      <c r="M231" s="19" t="s">
        <v>1493</v>
      </c>
      <c r="N231" s="8" t="s">
        <v>613</v>
      </c>
      <c r="O231" s="8" t="s">
        <v>1405</v>
      </c>
      <c r="P231" s="8"/>
      <c r="Q231" s="9"/>
    </row>
    <row r="232" spans="1:17" s="70" customFormat="1" ht="24" customHeight="1" x14ac:dyDescent="0.25">
      <c r="A232" s="107" t="s">
        <v>39</v>
      </c>
      <c r="B232" s="107"/>
      <c r="C232" s="107"/>
      <c r="D232" s="107"/>
      <c r="E232" s="107"/>
      <c r="F232" s="107"/>
      <c r="G232" s="107"/>
      <c r="H232" s="107"/>
      <c r="I232" s="107"/>
      <c r="J232" s="107"/>
      <c r="K232" s="107"/>
      <c r="L232" s="107"/>
      <c r="M232" s="107"/>
      <c r="N232" s="107"/>
      <c r="O232" s="107"/>
      <c r="P232" s="107"/>
      <c r="Q232" s="107"/>
    </row>
    <row r="233" spans="1:17" s="22" customFormat="1" ht="134.25" customHeight="1" x14ac:dyDescent="0.2">
      <c r="A233" s="81">
        <v>1</v>
      </c>
      <c r="B233" s="82" t="s">
        <v>264</v>
      </c>
      <c r="C233" s="82" t="s">
        <v>725</v>
      </c>
      <c r="D233" s="83" t="s">
        <v>262</v>
      </c>
      <c r="E233" s="84" t="s">
        <v>263</v>
      </c>
      <c r="F233" s="82">
        <v>120</v>
      </c>
      <c r="G233" s="85">
        <v>120</v>
      </c>
      <c r="H233" s="85">
        <v>100</v>
      </c>
      <c r="I233" s="96">
        <v>7200</v>
      </c>
      <c r="J233" s="82" t="s">
        <v>169</v>
      </c>
      <c r="K233" s="86">
        <v>7200</v>
      </c>
      <c r="L233" s="82" t="s">
        <v>613</v>
      </c>
      <c r="M233" s="87" t="s">
        <v>1140</v>
      </c>
      <c r="N233" s="82" t="s">
        <v>724</v>
      </c>
      <c r="O233" s="82" t="s">
        <v>724</v>
      </c>
      <c r="P233" s="82" t="s">
        <v>614</v>
      </c>
      <c r="Q233" s="82"/>
    </row>
    <row r="234" spans="1:17" s="22" customFormat="1" ht="180.75" customHeight="1" x14ac:dyDescent="0.2">
      <c r="A234" s="81">
        <v>2</v>
      </c>
      <c r="B234" s="82" t="s">
        <v>266</v>
      </c>
      <c r="C234" s="82" t="s">
        <v>857</v>
      </c>
      <c r="D234" s="83" t="s">
        <v>265</v>
      </c>
      <c r="E234" s="84" t="s">
        <v>263</v>
      </c>
      <c r="F234" s="82">
        <v>100</v>
      </c>
      <c r="G234" s="85">
        <v>100</v>
      </c>
      <c r="H234" s="85">
        <v>85</v>
      </c>
      <c r="I234" s="96">
        <v>6000</v>
      </c>
      <c r="J234" s="82" t="s">
        <v>169</v>
      </c>
      <c r="K234" s="86">
        <v>6000</v>
      </c>
      <c r="L234" s="82" t="s">
        <v>162</v>
      </c>
      <c r="M234" s="87" t="s">
        <v>1494</v>
      </c>
      <c r="N234" s="82" t="s">
        <v>724</v>
      </c>
      <c r="O234" s="82" t="s">
        <v>724</v>
      </c>
      <c r="P234" s="82" t="s">
        <v>614</v>
      </c>
      <c r="Q234" s="82"/>
    </row>
    <row r="235" spans="1:17" s="22" customFormat="1" ht="152.25" customHeight="1" x14ac:dyDescent="0.2">
      <c r="A235" s="81">
        <v>3</v>
      </c>
      <c r="B235" s="82" t="s">
        <v>268</v>
      </c>
      <c r="C235" s="82" t="s">
        <v>983</v>
      </c>
      <c r="D235" s="83" t="s">
        <v>267</v>
      </c>
      <c r="E235" s="84" t="s">
        <v>263</v>
      </c>
      <c r="F235" s="82">
        <v>130</v>
      </c>
      <c r="G235" s="85">
        <v>130</v>
      </c>
      <c r="H235" s="85">
        <v>85</v>
      </c>
      <c r="I235" s="96">
        <v>7800</v>
      </c>
      <c r="J235" s="82" t="s">
        <v>169</v>
      </c>
      <c r="K235" s="86">
        <v>7800</v>
      </c>
      <c r="L235" s="82" t="s">
        <v>162</v>
      </c>
      <c r="M235" s="87" t="s">
        <v>1495</v>
      </c>
      <c r="N235" s="82" t="s">
        <v>984</v>
      </c>
      <c r="O235" s="82" t="s">
        <v>984</v>
      </c>
      <c r="P235" s="82" t="s">
        <v>614</v>
      </c>
      <c r="Q235" s="82"/>
    </row>
    <row r="236" spans="1:17" s="22" customFormat="1" ht="132" customHeight="1" x14ac:dyDescent="0.2">
      <c r="A236" s="81">
        <v>4</v>
      </c>
      <c r="B236" s="82" t="s">
        <v>270</v>
      </c>
      <c r="C236" s="82" t="s">
        <v>1027</v>
      </c>
      <c r="D236" s="83" t="s">
        <v>269</v>
      </c>
      <c r="E236" s="84" t="s">
        <v>263</v>
      </c>
      <c r="F236" s="82">
        <v>110</v>
      </c>
      <c r="G236" s="85">
        <v>110</v>
      </c>
      <c r="H236" s="85">
        <v>95</v>
      </c>
      <c r="I236" s="96">
        <v>6014</v>
      </c>
      <c r="J236" s="82" t="s">
        <v>169</v>
      </c>
      <c r="K236" s="86">
        <v>6014</v>
      </c>
      <c r="L236" s="82" t="s">
        <v>162</v>
      </c>
      <c r="M236" s="87" t="s">
        <v>1141</v>
      </c>
      <c r="N236" s="82" t="s">
        <v>984</v>
      </c>
      <c r="O236" s="82" t="s">
        <v>984</v>
      </c>
      <c r="P236" s="82" t="s">
        <v>614</v>
      </c>
      <c r="Q236" s="82"/>
    </row>
    <row r="237" spans="1:17" s="70" customFormat="1" ht="24" customHeight="1" x14ac:dyDescent="0.25">
      <c r="A237" s="107" t="s">
        <v>135</v>
      </c>
      <c r="B237" s="107"/>
      <c r="C237" s="107"/>
      <c r="D237" s="107"/>
      <c r="E237" s="107"/>
      <c r="F237" s="107"/>
      <c r="G237" s="107"/>
      <c r="H237" s="107"/>
      <c r="I237" s="107"/>
      <c r="J237" s="107"/>
      <c r="K237" s="107"/>
      <c r="L237" s="107"/>
      <c r="M237" s="107"/>
      <c r="N237" s="107"/>
      <c r="O237" s="107"/>
      <c r="P237" s="107"/>
      <c r="Q237" s="107"/>
    </row>
    <row r="238" spans="1:17" s="22" customFormat="1" ht="110.25" customHeight="1" x14ac:dyDescent="0.2">
      <c r="A238" s="7">
        <v>1</v>
      </c>
      <c r="B238" s="8" t="s">
        <v>272</v>
      </c>
      <c r="C238" s="8" t="s">
        <v>1035</v>
      </c>
      <c r="D238" s="15" t="s">
        <v>271</v>
      </c>
      <c r="E238" s="16" t="s">
        <v>258</v>
      </c>
      <c r="F238" s="8">
        <v>30</v>
      </c>
      <c r="G238" s="17">
        <v>30</v>
      </c>
      <c r="H238" s="17">
        <v>22</v>
      </c>
      <c r="I238" s="48">
        <v>2750</v>
      </c>
      <c r="J238" s="8" t="s">
        <v>162</v>
      </c>
      <c r="K238" s="11">
        <f>1800+350+600</f>
        <v>2750</v>
      </c>
      <c r="L238" s="8" t="s">
        <v>613</v>
      </c>
      <c r="M238" s="19" t="s">
        <v>1142</v>
      </c>
      <c r="N238" s="8" t="s">
        <v>836</v>
      </c>
      <c r="O238" s="8" t="s">
        <v>613</v>
      </c>
      <c r="P238" s="8" t="s">
        <v>614</v>
      </c>
      <c r="Q238" s="8"/>
    </row>
    <row r="239" spans="1:17" s="22" customFormat="1" ht="147" customHeight="1" x14ac:dyDescent="0.2">
      <c r="A239" s="7">
        <v>2</v>
      </c>
      <c r="B239" s="8" t="s">
        <v>274</v>
      </c>
      <c r="C239" s="8" t="s">
        <v>982</v>
      </c>
      <c r="D239" s="15" t="s">
        <v>273</v>
      </c>
      <c r="E239" s="16" t="s">
        <v>258</v>
      </c>
      <c r="F239" s="8">
        <v>60</v>
      </c>
      <c r="G239" s="17">
        <v>60</v>
      </c>
      <c r="H239" s="17">
        <v>51</v>
      </c>
      <c r="I239" s="48">
        <v>5300</v>
      </c>
      <c r="J239" s="8" t="s">
        <v>162</v>
      </c>
      <c r="K239" s="11">
        <f>3600+500+1200</f>
        <v>5300</v>
      </c>
      <c r="L239" s="8" t="s">
        <v>613</v>
      </c>
      <c r="M239" s="19" t="s">
        <v>1143</v>
      </c>
      <c r="N239" s="8" t="s">
        <v>727</v>
      </c>
      <c r="O239" s="8" t="s">
        <v>697</v>
      </c>
      <c r="P239" s="8" t="s">
        <v>614</v>
      </c>
      <c r="Q239" s="8"/>
    </row>
    <row r="240" spans="1:17" s="22" customFormat="1" ht="221.25" customHeight="1" x14ac:dyDescent="0.2">
      <c r="A240" s="7">
        <v>3</v>
      </c>
      <c r="B240" s="8" t="s">
        <v>276</v>
      </c>
      <c r="C240" s="8" t="s">
        <v>726</v>
      </c>
      <c r="D240" s="15" t="s">
        <v>275</v>
      </c>
      <c r="E240" s="16" t="s">
        <v>258</v>
      </c>
      <c r="F240" s="8">
        <v>40</v>
      </c>
      <c r="G240" s="17">
        <v>40</v>
      </c>
      <c r="H240" s="17">
        <v>31</v>
      </c>
      <c r="I240" s="48">
        <v>3550</v>
      </c>
      <c r="J240" s="8" t="s">
        <v>162</v>
      </c>
      <c r="K240" s="11">
        <v>3550</v>
      </c>
      <c r="L240" s="8" t="s">
        <v>613</v>
      </c>
      <c r="M240" s="19" t="s">
        <v>1496</v>
      </c>
      <c r="N240" s="8" t="s">
        <v>727</v>
      </c>
      <c r="O240" s="8" t="s">
        <v>697</v>
      </c>
      <c r="P240" s="8" t="s">
        <v>614</v>
      </c>
      <c r="Q240" s="8"/>
    </row>
    <row r="241" spans="1:17" s="22" customFormat="1" ht="108.75" customHeight="1" x14ac:dyDescent="0.2">
      <c r="A241" s="7">
        <v>4</v>
      </c>
      <c r="B241" s="8" t="s">
        <v>174</v>
      </c>
      <c r="C241" s="8" t="s">
        <v>835</v>
      </c>
      <c r="D241" s="15" t="s">
        <v>277</v>
      </c>
      <c r="E241" s="16" t="s">
        <v>258</v>
      </c>
      <c r="F241" s="8">
        <v>60</v>
      </c>
      <c r="G241" s="17">
        <v>60</v>
      </c>
      <c r="H241" s="17">
        <v>52</v>
      </c>
      <c r="I241" s="48">
        <v>5300</v>
      </c>
      <c r="J241" s="8" t="s">
        <v>162</v>
      </c>
      <c r="K241" s="11">
        <f>3600+500+1200</f>
        <v>5300</v>
      </c>
      <c r="L241" s="8" t="s">
        <v>613</v>
      </c>
      <c r="M241" s="19" t="s">
        <v>1497</v>
      </c>
      <c r="N241" s="8" t="s">
        <v>836</v>
      </c>
      <c r="O241" s="8" t="s">
        <v>613</v>
      </c>
      <c r="P241" s="8" t="s">
        <v>614</v>
      </c>
      <c r="Q241" s="8"/>
    </row>
    <row r="242" spans="1:17" s="22" customFormat="1" ht="123" customHeight="1" x14ac:dyDescent="0.2">
      <c r="A242" s="7">
        <v>5</v>
      </c>
      <c r="B242" s="8" t="s">
        <v>279</v>
      </c>
      <c r="C242" s="8" t="s">
        <v>858</v>
      </c>
      <c r="D242" s="15" t="s">
        <v>278</v>
      </c>
      <c r="E242" s="16" t="s">
        <v>258</v>
      </c>
      <c r="F242" s="8">
        <v>60</v>
      </c>
      <c r="G242" s="17">
        <v>60</v>
      </c>
      <c r="H242" s="17">
        <v>50</v>
      </c>
      <c r="I242" s="48">
        <v>5800</v>
      </c>
      <c r="J242" s="8" t="s">
        <v>162</v>
      </c>
      <c r="K242" s="11">
        <v>5800</v>
      </c>
      <c r="L242" s="8" t="s">
        <v>613</v>
      </c>
      <c r="M242" s="19" t="s">
        <v>1498</v>
      </c>
      <c r="N242" s="8" t="s">
        <v>859</v>
      </c>
      <c r="O242" s="8" t="s">
        <v>613</v>
      </c>
      <c r="P242" s="8" t="s">
        <v>614</v>
      </c>
      <c r="Q242" s="8"/>
    </row>
    <row r="243" spans="1:17" s="22" customFormat="1" ht="104.25" customHeight="1" x14ac:dyDescent="0.2">
      <c r="A243" s="7">
        <v>6</v>
      </c>
      <c r="B243" s="8" t="s">
        <v>272</v>
      </c>
      <c r="C243" s="8" t="s">
        <v>1036</v>
      </c>
      <c r="D243" s="72" t="s">
        <v>280</v>
      </c>
      <c r="E243" s="16" t="s">
        <v>258</v>
      </c>
      <c r="F243" s="8">
        <v>50</v>
      </c>
      <c r="G243" s="17">
        <v>50</v>
      </c>
      <c r="H243" s="17">
        <v>40</v>
      </c>
      <c r="I243" s="48">
        <v>4314</v>
      </c>
      <c r="J243" s="8" t="s">
        <v>162</v>
      </c>
      <c r="K243" s="11">
        <f>3000+314+1000</f>
        <v>4314</v>
      </c>
      <c r="L243" s="8" t="s">
        <v>613</v>
      </c>
      <c r="M243" s="19" t="s">
        <v>1499</v>
      </c>
      <c r="N243" s="8" t="s">
        <v>697</v>
      </c>
      <c r="O243" s="8" t="s">
        <v>762</v>
      </c>
      <c r="P243" s="8" t="s">
        <v>614</v>
      </c>
      <c r="Q243" s="9"/>
    </row>
    <row r="244" spans="1:17" s="70" customFormat="1" ht="24" customHeight="1" x14ac:dyDescent="0.25">
      <c r="A244" s="107" t="s">
        <v>40</v>
      </c>
      <c r="B244" s="107"/>
      <c r="C244" s="107"/>
      <c r="D244" s="107"/>
      <c r="E244" s="107"/>
      <c r="F244" s="107"/>
      <c r="G244" s="107"/>
      <c r="H244" s="107"/>
      <c r="I244" s="107"/>
      <c r="J244" s="107"/>
      <c r="K244" s="107"/>
      <c r="L244" s="107"/>
      <c r="M244" s="107"/>
      <c r="N244" s="107"/>
      <c r="O244" s="107"/>
      <c r="P244" s="107"/>
      <c r="Q244" s="107"/>
    </row>
    <row r="245" spans="1:17" s="22" customFormat="1" ht="261" customHeight="1" x14ac:dyDescent="0.2">
      <c r="A245" s="7">
        <v>1</v>
      </c>
      <c r="B245" s="8" t="s">
        <v>281</v>
      </c>
      <c r="C245" s="8" t="s">
        <v>728</v>
      </c>
      <c r="D245" s="15" t="s">
        <v>282</v>
      </c>
      <c r="E245" s="8" t="s">
        <v>258</v>
      </c>
      <c r="F245" s="8">
        <v>35</v>
      </c>
      <c r="G245" s="17">
        <v>35</v>
      </c>
      <c r="H245" s="17">
        <v>27</v>
      </c>
      <c r="I245" s="48">
        <v>4400</v>
      </c>
      <c r="J245" s="8" t="s">
        <v>162</v>
      </c>
      <c r="K245" s="11">
        <v>1800</v>
      </c>
      <c r="L245" s="8" t="s">
        <v>169</v>
      </c>
      <c r="M245" s="19" t="s">
        <v>1500</v>
      </c>
      <c r="N245" s="8" t="s">
        <v>729</v>
      </c>
      <c r="O245" s="8" t="s">
        <v>729</v>
      </c>
      <c r="P245" s="8" t="s">
        <v>614</v>
      </c>
      <c r="Q245" s="9"/>
    </row>
    <row r="246" spans="1:17" s="22" customFormat="1" ht="113.25" customHeight="1" x14ac:dyDescent="0.2">
      <c r="A246" s="7">
        <v>2</v>
      </c>
      <c r="B246" s="8" t="s">
        <v>284</v>
      </c>
      <c r="C246" s="8" t="s">
        <v>993</v>
      </c>
      <c r="D246" s="15" t="s">
        <v>283</v>
      </c>
      <c r="E246" s="8" t="s">
        <v>258</v>
      </c>
      <c r="F246" s="8">
        <v>30</v>
      </c>
      <c r="G246" s="17">
        <v>50</v>
      </c>
      <c r="H246" s="17">
        <v>27</v>
      </c>
      <c r="I246" s="48">
        <v>6900</v>
      </c>
      <c r="J246" s="8" t="s">
        <v>162</v>
      </c>
      <c r="K246" s="11">
        <f>3600+3984+1900</f>
        <v>9484</v>
      </c>
      <c r="L246" s="8" t="s">
        <v>169</v>
      </c>
      <c r="M246" s="19" t="s">
        <v>1144</v>
      </c>
      <c r="N246" s="8" t="s">
        <v>729</v>
      </c>
      <c r="O246" s="8" t="s">
        <v>994</v>
      </c>
      <c r="P246" s="8" t="s">
        <v>614</v>
      </c>
      <c r="Q246" s="9"/>
    </row>
    <row r="247" spans="1:17" s="22" customFormat="1" ht="161.25" customHeight="1" x14ac:dyDescent="0.2">
      <c r="A247" s="7">
        <v>3</v>
      </c>
      <c r="B247" s="8" t="s">
        <v>286</v>
      </c>
      <c r="C247" s="8" t="s">
        <v>1264</v>
      </c>
      <c r="D247" s="15" t="s">
        <v>285</v>
      </c>
      <c r="E247" s="8" t="s">
        <v>258</v>
      </c>
      <c r="F247" s="8">
        <v>30</v>
      </c>
      <c r="G247" s="17">
        <v>34</v>
      </c>
      <c r="H247" s="17">
        <v>29</v>
      </c>
      <c r="I247" s="48">
        <v>4580</v>
      </c>
      <c r="J247" s="8" t="s">
        <v>162</v>
      </c>
      <c r="K247" s="11">
        <f>1800+1151.23+1600</f>
        <v>4551.2299999999996</v>
      </c>
      <c r="L247" s="8" t="s">
        <v>169</v>
      </c>
      <c r="M247" s="19" t="s">
        <v>1501</v>
      </c>
      <c r="N247" s="8" t="s">
        <v>729</v>
      </c>
      <c r="O247" s="8" t="s">
        <v>1265</v>
      </c>
      <c r="P247" s="8" t="s">
        <v>614</v>
      </c>
      <c r="Q247" s="9"/>
    </row>
    <row r="248" spans="1:17" s="22" customFormat="1" ht="215.25" customHeight="1" x14ac:dyDescent="0.2">
      <c r="A248" s="7">
        <v>4</v>
      </c>
      <c r="B248" s="8" t="s">
        <v>286</v>
      </c>
      <c r="C248" s="8" t="s">
        <v>1262</v>
      </c>
      <c r="D248" s="15" t="s">
        <v>287</v>
      </c>
      <c r="E248" s="8" t="s">
        <v>258</v>
      </c>
      <c r="F248" s="8">
        <v>50</v>
      </c>
      <c r="G248" s="17">
        <v>50</v>
      </c>
      <c r="H248" s="17">
        <v>47</v>
      </c>
      <c r="I248" s="48">
        <v>8600</v>
      </c>
      <c r="J248" s="8" t="s">
        <v>162</v>
      </c>
      <c r="K248" s="11">
        <f>3000+1425+972.32+2500</f>
        <v>7897.32</v>
      </c>
      <c r="L248" s="8" t="s">
        <v>169</v>
      </c>
      <c r="M248" s="19" t="s">
        <v>1502</v>
      </c>
      <c r="N248" s="8" t="s">
        <v>729</v>
      </c>
      <c r="O248" s="8" t="s">
        <v>1263</v>
      </c>
      <c r="P248" s="8" t="s">
        <v>614</v>
      </c>
      <c r="Q248" s="9"/>
    </row>
    <row r="249" spans="1:17" s="70" customFormat="1" ht="24" customHeight="1" x14ac:dyDescent="0.25">
      <c r="A249" s="107" t="s">
        <v>120</v>
      </c>
      <c r="B249" s="107"/>
      <c r="C249" s="107"/>
      <c r="D249" s="107"/>
      <c r="E249" s="107"/>
      <c r="F249" s="107"/>
      <c r="G249" s="107"/>
      <c r="H249" s="107"/>
      <c r="I249" s="107"/>
      <c r="J249" s="107"/>
      <c r="K249" s="107"/>
      <c r="L249" s="107"/>
      <c r="M249" s="107"/>
      <c r="N249" s="107"/>
      <c r="O249" s="107"/>
      <c r="P249" s="107"/>
      <c r="Q249" s="107"/>
    </row>
    <row r="250" spans="1:17" s="22" customFormat="1" ht="114.75" customHeight="1" x14ac:dyDescent="0.2">
      <c r="A250" s="7">
        <v>1</v>
      </c>
      <c r="B250" s="8" t="s">
        <v>1145</v>
      </c>
      <c r="C250" s="8" t="s">
        <v>988</v>
      </c>
      <c r="D250" s="15" t="s">
        <v>288</v>
      </c>
      <c r="E250" s="16" t="s">
        <v>263</v>
      </c>
      <c r="F250" s="8">
        <v>60</v>
      </c>
      <c r="G250" s="17">
        <v>60</v>
      </c>
      <c r="H250" s="17">
        <v>60</v>
      </c>
      <c r="I250" s="48">
        <v>3900</v>
      </c>
      <c r="J250" s="8" t="s">
        <v>169</v>
      </c>
      <c r="K250" s="11">
        <v>3900</v>
      </c>
      <c r="L250" s="8" t="s">
        <v>169</v>
      </c>
      <c r="M250" s="19" t="s">
        <v>1503</v>
      </c>
      <c r="N250" s="8" t="s">
        <v>613</v>
      </c>
      <c r="O250" s="8" t="s">
        <v>989</v>
      </c>
      <c r="P250" s="8" t="s">
        <v>614</v>
      </c>
      <c r="Q250" s="9"/>
    </row>
    <row r="251" spans="1:17" s="22" customFormat="1" ht="295.5" customHeight="1" x14ac:dyDescent="0.2">
      <c r="A251" s="7">
        <v>2</v>
      </c>
      <c r="B251" s="8" t="s">
        <v>290</v>
      </c>
      <c r="C251" s="8" t="s">
        <v>860</v>
      </c>
      <c r="D251" s="15" t="s">
        <v>289</v>
      </c>
      <c r="E251" s="16" t="s">
        <v>263</v>
      </c>
      <c r="F251" s="8">
        <v>100</v>
      </c>
      <c r="G251" s="17">
        <v>108</v>
      </c>
      <c r="H251" s="17">
        <v>100</v>
      </c>
      <c r="I251" s="48">
        <v>12450</v>
      </c>
      <c r="J251" s="8" t="s">
        <v>169</v>
      </c>
      <c r="K251" s="11">
        <v>12450</v>
      </c>
      <c r="L251" s="8" t="s">
        <v>169</v>
      </c>
      <c r="M251" s="19" t="s">
        <v>1146</v>
      </c>
      <c r="N251" s="8" t="s">
        <v>613</v>
      </c>
      <c r="O251" s="8" t="s">
        <v>861</v>
      </c>
      <c r="P251" s="8" t="s">
        <v>614</v>
      </c>
      <c r="Q251" s="8"/>
    </row>
    <row r="252" spans="1:17" s="22" customFormat="1" ht="150.75" customHeight="1" x14ac:dyDescent="0.2">
      <c r="A252" s="7">
        <v>3</v>
      </c>
      <c r="B252" s="8" t="s">
        <v>292</v>
      </c>
      <c r="C252" s="8" t="s">
        <v>1249</v>
      </c>
      <c r="D252" s="15" t="s">
        <v>291</v>
      </c>
      <c r="E252" s="16" t="s">
        <v>263</v>
      </c>
      <c r="F252" s="8">
        <v>50</v>
      </c>
      <c r="G252" s="17">
        <v>66</v>
      </c>
      <c r="H252" s="17">
        <v>60</v>
      </c>
      <c r="I252" s="48">
        <v>3900</v>
      </c>
      <c r="J252" s="8" t="s">
        <v>169</v>
      </c>
      <c r="K252" s="11">
        <f>1500+2400</f>
        <v>3900</v>
      </c>
      <c r="L252" s="8" t="s">
        <v>169</v>
      </c>
      <c r="M252" s="19" t="s">
        <v>1254</v>
      </c>
      <c r="N252" s="8" t="s">
        <v>613</v>
      </c>
      <c r="O252" s="8" t="s">
        <v>1255</v>
      </c>
      <c r="P252" s="8" t="s">
        <v>614</v>
      </c>
      <c r="Q252" s="9"/>
    </row>
    <row r="253" spans="1:17" s="70" customFormat="1" ht="24" customHeight="1" x14ac:dyDescent="0.25">
      <c r="A253" s="107" t="s">
        <v>41</v>
      </c>
      <c r="B253" s="107"/>
      <c r="C253" s="107"/>
      <c r="D253" s="107"/>
      <c r="E253" s="107"/>
      <c r="F253" s="107"/>
      <c r="G253" s="107"/>
      <c r="H253" s="107"/>
      <c r="I253" s="107"/>
      <c r="J253" s="107"/>
      <c r="K253" s="107"/>
      <c r="L253" s="107"/>
      <c r="M253" s="107"/>
      <c r="N253" s="107"/>
      <c r="O253" s="107"/>
      <c r="P253" s="107"/>
      <c r="Q253" s="107"/>
    </row>
    <row r="254" spans="1:17" s="22" customFormat="1" ht="150" customHeight="1" x14ac:dyDescent="0.2">
      <c r="A254" s="7">
        <v>1</v>
      </c>
      <c r="B254" s="8" t="s">
        <v>294</v>
      </c>
      <c r="C254" s="8" t="s">
        <v>862</v>
      </c>
      <c r="D254" s="15" t="s">
        <v>293</v>
      </c>
      <c r="E254" s="16" t="s">
        <v>263</v>
      </c>
      <c r="F254" s="8">
        <v>70</v>
      </c>
      <c r="G254" s="17">
        <v>70</v>
      </c>
      <c r="H254" s="17">
        <v>57</v>
      </c>
      <c r="I254" s="48">
        <v>8800</v>
      </c>
      <c r="J254" s="8" t="s">
        <v>169</v>
      </c>
      <c r="K254" s="11">
        <v>8800</v>
      </c>
      <c r="L254" s="8" t="s">
        <v>169</v>
      </c>
      <c r="M254" s="19" t="s">
        <v>1504</v>
      </c>
      <c r="N254" s="8" t="s">
        <v>1032</v>
      </c>
      <c r="O254" s="8" t="s">
        <v>1033</v>
      </c>
      <c r="P254" s="8" t="s">
        <v>614</v>
      </c>
      <c r="Q254" s="9"/>
    </row>
    <row r="255" spans="1:17" s="22" customFormat="1" ht="132.75" customHeight="1" x14ac:dyDescent="0.2">
      <c r="A255" s="7">
        <v>2</v>
      </c>
      <c r="B255" s="8" t="s">
        <v>296</v>
      </c>
      <c r="C255" s="8" t="s">
        <v>1031</v>
      </c>
      <c r="D255" s="15" t="s">
        <v>295</v>
      </c>
      <c r="E255" s="16" t="s">
        <v>263</v>
      </c>
      <c r="F255" s="8">
        <v>85</v>
      </c>
      <c r="G255" s="17">
        <v>85</v>
      </c>
      <c r="H255" s="17">
        <v>75</v>
      </c>
      <c r="I255" s="48">
        <v>9700</v>
      </c>
      <c r="J255" s="8" t="s">
        <v>169</v>
      </c>
      <c r="K255" s="11">
        <f>5100+800+1800+2000</f>
        <v>9700</v>
      </c>
      <c r="L255" s="8" t="s">
        <v>169</v>
      </c>
      <c r="M255" s="19" t="s">
        <v>1147</v>
      </c>
      <c r="N255" s="8" t="s">
        <v>1032</v>
      </c>
      <c r="O255" s="8" t="s">
        <v>1034</v>
      </c>
      <c r="P255" s="8" t="s">
        <v>614</v>
      </c>
      <c r="Q255" s="8"/>
    </row>
    <row r="256" spans="1:17" s="22" customFormat="1" ht="117" customHeight="1" x14ac:dyDescent="0.2">
      <c r="A256" s="7">
        <v>3</v>
      </c>
      <c r="B256" s="8" t="s">
        <v>298</v>
      </c>
      <c r="C256" s="8" t="s">
        <v>1272</v>
      </c>
      <c r="D256" s="15" t="s">
        <v>297</v>
      </c>
      <c r="E256" s="16" t="s">
        <v>263</v>
      </c>
      <c r="F256" s="8">
        <v>90</v>
      </c>
      <c r="G256" s="17">
        <v>99</v>
      </c>
      <c r="H256" s="17">
        <v>75</v>
      </c>
      <c r="I256" s="48">
        <v>8514</v>
      </c>
      <c r="J256" s="8" t="s">
        <v>169</v>
      </c>
      <c r="K256" s="11">
        <f>5400+1114+2000</f>
        <v>8514</v>
      </c>
      <c r="L256" s="8" t="s">
        <v>169</v>
      </c>
      <c r="M256" s="19" t="s">
        <v>1273</v>
      </c>
      <c r="N256" s="8" t="s">
        <v>613</v>
      </c>
      <c r="O256" s="8" t="s">
        <v>1034</v>
      </c>
      <c r="P256" s="8" t="s">
        <v>614</v>
      </c>
      <c r="Q256" s="8"/>
    </row>
    <row r="257" spans="1:17" s="70" customFormat="1" ht="24" customHeight="1" x14ac:dyDescent="0.25">
      <c r="A257" s="107" t="s">
        <v>42</v>
      </c>
      <c r="B257" s="107"/>
      <c r="C257" s="107"/>
      <c r="D257" s="107"/>
      <c r="E257" s="107"/>
      <c r="F257" s="107"/>
      <c r="G257" s="107"/>
      <c r="H257" s="107"/>
      <c r="I257" s="107"/>
      <c r="J257" s="107"/>
      <c r="K257" s="107"/>
      <c r="L257" s="107"/>
      <c r="M257" s="107"/>
      <c r="N257" s="107"/>
      <c r="O257" s="107"/>
      <c r="P257" s="107"/>
      <c r="Q257" s="107"/>
    </row>
    <row r="258" spans="1:17" s="22" customFormat="1" ht="100.5" customHeight="1" x14ac:dyDescent="0.2">
      <c r="A258" s="7">
        <v>1</v>
      </c>
      <c r="B258" s="8" t="s">
        <v>315</v>
      </c>
      <c r="C258" s="8" t="s">
        <v>691</v>
      </c>
      <c r="D258" s="15" t="s">
        <v>314</v>
      </c>
      <c r="E258" s="16" t="s">
        <v>263</v>
      </c>
      <c r="F258" s="8">
        <v>30</v>
      </c>
      <c r="G258" s="17">
        <v>30</v>
      </c>
      <c r="H258" s="17">
        <v>20</v>
      </c>
      <c r="I258" s="48">
        <v>5000</v>
      </c>
      <c r="J258" s="8" t="s">
        <v>162</v>
      </c>
      <c r="K258" s="11">
        <f>1800+2200+1000</f>
        <v>5000</v>
      </c>
      <c r="L258" s="8" t="s">
        <v>162</v>
      </c>
      <c r="M258" s="19" t="s">
        <v>1148</v>
      </c>
      <c r="N258" s="8" t="s">
        <v>692</v>
      </c>
      <c r="O258" s="8" t="s">
        <v>613</v>
      </c>
      <c r="P258" s="8" t="s">
        <v>614</v>
      </c>
      <c r="Q258" s="9"/>
    </row>
    <row r="259" spans="1:17" s="22" customFormat="1" ht="141" customHeight="1" x14ac:dyDescent="0.2">
      <c r="A259" s="7">
        <v>2</v>
      </c>
      <c r="B259" s="8" t="s">
        <v>317</v>
      </c>
      <c r="C259" s="8" t="s">
        <v>730</v>
      </c>
      <c r="D259" s="15" t="s">
        <v>316</v>
      </c>
      <c r="E259" s="16" t="s">
        <v>263</v>
      </c>
      <c r="F259" s="8">
        <v>50</v>
      </c>
      <c r="G259" s="17">
        <v>50</v>
      </c>
      <c r="H259" s="17">
        <v>40</v>
      </c>
      <c r="I259" s="48">
        <v>6000</v>
      </c>
      <c r="J259" s="8" t="s">
        <v>162</v>
      </c>
      <c r="K259" s="11">
        <v>6000</v>
      </c>
      <c r="L259" s="8" t="s">
        <v>162</v>
      </c>
      <c r="M259" s="19" t="s">
        <v>1149</v>
      </c>
      <c r="N259" s="8" t="s">
        <v>731</v>
      </c>
      <c r="O259" s="8" t="s">
        <v>613</v>
      </c>
      <c r="P259" s="8" t="s">
        <v>614</v>
      </c>
      <c r="Q259" s="9"/>
    </row>
    <row r="260" spans="1:17" s="22" customFormat="1" ht="123" customHeight="1" x14ac:dyDescent="0.2">
      <c r="A260" s="7">
        <v>3</v>
      </c>
      <c r="B260" s="8" t="s">
        <v>320</v>
      </c>
      <c r="C260" s="8" t="s">
        <v>995</v>
      </c>
      <c r="D260" s="15" t="s">
        <v>318</v>
      </c>
      <c r="E260" s="16" t="s">
        <v>263</v>
      </c>
      <c r="F260" s="8">
        <v>60</v>
      </c>
      <c r="G260" s="17">
        <v>60</v>
      </c>
      <c r="H260" s="17">
        <v>50</v>
      </c>
      <c r="I260" s="48">
        <v>6000</v>
      </c>
      <c r="J260" s="8" t="s">
        <v>162</v>
      </c>
      <c r="K260" s="11">
        <f>3600+500+1900</f>
        <v>6000</v>
      </c>
      <c r="L260" s="8" t="s">
        <v>613</v>
      </c>
      <c r="M260" s="19" t="s">
        <v>1150</v>
      </c>
      <c r="N260" s="8" t="s">
        <v>996</v>
      </c>
      <c r="O260" s="8" t="s">
        <v>996</v>
      </c>
      <c r="P260" s="8" t="s">
        <v>614</v>
      </c>
      <c r="Q260" s="9"/>
    </row>
    <row r="261" spans="1:17" s="22" customFormat="1" ht="104.25" customHeight="1" x14ac:dyDescent="0.2">
      <c r="A261" s="7">
        <v>4</v>
      </c>
      <c r="B261" s="8" t="s">
        <v>321</v>
      </c>
      <c r="C261" s="8" t="s">
        <v>1029</v>
      </c>
      <c r="D261" s="15" t="s">
        <v>319</v>
      </c>
      <c r="E261" s="16" t="s">
        <v>263</v>
      </c>
      <c r="F261" s="8">
        <v>35</v>
      </c>
      <c r="G261" s="17">
        <v>35</v>
      </c>
      <c r="H261" s="17">
        <v>30</v>
      </c>
      <c r="I261" s="48">
        <v>5350</v>
      </c>
      <c r="J261" s="8" t="s">
        <v>162</v>
      </c>
      <c r="K261" s="11">
        <f>2100+750+2500</f>
        <v>5350</v>
      </c>
      <c r="L261" s="8" t="s">
        <v>613</v>
      </c>
      <c r="M261" s="19" t="s">
        <v>1505</v>
      </c>
      <c r="N261" s="8" t="s">
        <v>1030</v>
      </c>
      <c r="O261" s="8" t="s">
        <v>1030</v>
      </c>
      <c r="P261" s="8" t="s">
        <v>614</v>
      </c>
      <c r="Q261" s="8"/>
    </row>
    <row r="262" spans="1:17" s="22" customFormat="1" ht="126.75" customHeight="1" x14ac:dyDescent="0.2">
      <c r="A262" s="7">
        <v>5</v>
      </c>
      <c r="B262" s="8" t="s">
        <v>323</v>
      </c>
      <c r="C262" s="8" t="s">
        <v>863</v>
      </c>
      <c r="D262" s="15" t="s">
        <v>322</v>
      </c>
      <c r="E262" s="16" t="s">
        <v>263</v>
      </c>
      <c r="F262" s="8">
        <v>35</v>
      </c>
      <c r="G262" s="17">
        <v>35</v>
      </c>
      <c r="H262" s="17">
        <v>35</v>
      </c>
      <c r="I262" s="48">
        <v>6000</v>
      </c>
      <c r="J262" s="8" t="s">
        <v>162</v>
      </c>
      <c r="K262" s="11">
        <v>6000</v>
      </c>
      <c r="L262" s="8" t="s">
        <v>613</v>
      </c>
      <c r="M262" s="19" t="s">
        <v>1151</v>
      </c>
      <c r="N262" s="8" t="s">
        <v>864</v>
      </c>
      <c r="O262" s="8" t="s">
        <v>864</v>
      </c>
      <c r="P262" s="8" t="s">
        <v>614</v>
      </c>
      <c r="Q262" s="8"/>
    </row>
    <row r="263" spans="1:17" s="70" customFormat="1" ht="24" customHeight="1" x14ac:dyDescent="0.25">
      <c r="A263" s="107" t="s">
        <v>144</v>
      </c>
      <c r="B263" s="107"/>
      <c r="C263" s="107"/>
      <c r="D263" s="107"/>
      <c r="E263" s="107"/>
      <c r="F263" s="107"/>
      <c r="G263" s="107"/>
      <c r="H263" s="107"/>
      <c r="I263" s="107"/>
      <c r="J263" s="107"/>
      <c r="K263" s="107"/>
      <c r="L263" s="107"/>
      <c r="M263" s="107"/>
      <c r="N263" s="107"/>
      <c r="O263" s="107"/>
      <c r="P263" s="107"/>
      <c r="Q263" s="107"/>
    </row>
    <row r="264" spans="1:17" s="22" customFormat="1" ht="130.5" customHeight="1" x14ac:dyDescent="0.2">
      <c r="A264" s="7">
        <v>1</v>
      </c>
      <c r="B264" s="8" t="s">
        <v>304</v>
      </c>
      <c r="C264" s="8" t="s">
        <v>837</v>
      </c>
      <c r="D264" s="15" t="s">
        <v>303</v>
      </c>
      <c r="E264" s="16" t="s">
        <v>263</v>
      </c>
      <c r="F264" s="8">
        <v>20</v>
      </c>
      <c r="G264" s="17">
        <v>22</v>
      </c>
      <c r="H264" s="17">
        <v>13</v>
      </c>
      <c r="I264" s="48">
        <v>3800</v>
      </c>
      <c r="J264" s="8" t="s">
        <v>162</v>
      </c>
      <c r="K264" s="11">
        <f>1200+1800+800</f>
        <v>3800</v>
      </c>
      <c r="L264" s="8" t="s">
        <v>613</v>
      </c>
      <c r="M264" s="19" t="s">
        <v>1152</v>
      </c>
      <c r="N264" s="8" t="s">
        <v>838</v>
      </c>
      <c r="O264" s="8" t="s">
        <v>613</v>
      </c>
      <c r="P264" s="8" t="s">
        <v>614</v>
      </c>
      <c r="Q264" s="9"/>
    </row>
    <row r="265" spans="1:17" s="22" customFormat="1" ht="130.5" customHeight="1" x14ac:dyDescent="0.2">
      <c r="A265" s="7">
        <v>2</v>
      </c>
      <c r="B265" s="8" t="s">
        <v>306</v>
      </c>
      <c r="C265" s="8" t="s">
        <v>1026</v>
      </c>
      <c r="D265" s="15" t="s">
        <v>305</v>
      </c>
      <c r="E265" s="16" t="s">
        <v>263</v>
      </c>
      <c r="F265" s="8">
        <v>25</v>
      </c>
      <c r="G265" s="17">
        <v>75</v>
      </c>
      <c r="H265" s="17">
        <v>3</v>
      </c>
      <c r="I265" s="48">
        <v>4350</v>
      </c>
      <c r="J265" s="8" t="s">
        <v>162</v>
      </c>
      <c r="K265" s="11">
        <v>0</v>
      </c>
      <c r="L265" s="8" t="s">
        <v>169</v>
      </c>
      <c r="M265" s="19" t="s">
        <v>1153</v>
      </c>
      <c r="N265" s="8" t="s">
        <v>838</v>
      </c>
      <c r="O265" s="8" t="s">
        <v>613</v>
      </c>
      <c r="P265" s="8" t="s">
        <v>614</v>
      </c>
      <c r="Q265" s="9"/>
    </row>
    <row r="266" spans="1:17" s="22" customFormat="1" ht="130.5" customHeight="1" x14ac:dyDescent="0.2">
      <c r="A266" s="7">
        <v>3</v>
      </c>
      <c r="B266" s="8" t="s">
        <v>308</v>
      </c>
      <c r="C266" s="8" t="s">
        <v>732</v>
      </c>
      <c r="D266" s="15" t="s">
        <v>307</v>
      </c>
      <c r="E266" s="16" t="s">
        <v>263</v>
      </c>
      <c r="F266" s="8">
        <v>25</v>
      </c>
      <c r="G266" s="17">
        <v>20</v>
      </c>
      <c r="H266" s="17">
        <v>16</v>
      </c>
      <c r="I266" s="48">
        <v>4100</v>
      </c>
      <c r="J266" s="8" t="s">
        <v>162</v>
      </c>
      <c r="K266" s="11">
        <v>3800</v>
      </c>
      <c r="L266" s="8" t="s">
        <v>613</v>
      </c>
      <c r="M266" s="19" t="s">
        <v>1154</v>
      </c>
      <c r="N266" s="8" t="s">
        <v>1000</v>
      </c>
      <c r="O266" s="8" t="s">
        <v>613</v>
      </c>
      <c r="P266" s="8" t="s">
        <v>614</v>
      </c>
      <c r="Q266" s="9"/>
    </row>
    <row r="267" spans="1:17" s="22" customFormat="1" ht="102.75" customHeight="1" x14ac:dyDescent="0.2">
      <c r="A267" s="7">
        <v>4</v>
      </c>
      <c r="B267" s="8" t="s">
        <v>1155</v>
      </c>
      <c r="C267" s="8" t="s">
        <v>1239</v>
      </c>
      <c r="D267" s="15" t="s">
        <v>309</v>
      </c>
      <c r="E267" s="16" t="s">
        <v>263</v>
      </c>
      <c r="F267" s="8">
        <v>25</v>
      </c>
      <c r="G267" s="17">
        <v>25</v>
      </c>
      <c r="H267" s="17">
        <v>23</v>
      </c>
      <c r="I267" s="48">
        <v>4300</v>
      </c>
      <c r="J267" s="8" t="s">
        <v>162</v>
      </c>
      <c r="K267" s="25">
        <f>1200+3913.78+800+500</f>
        <v>6413.7800000000007</v>
      </c>
      <c r="L267" s="8" t="s">
        <v>613</v>
      </c>
      <c r="M267" s="19" t="s">
        <v>1240</v>
      </c>
      <c r="N267" s="8" t="s">
        <v>838</v>
      </c>
      <c r="O267" s="8" t="s">
        <v>613</v>
      </c>
      <c r="P267" s="8" t="s">
        <v>614</v>
      </c>
      <c r="Q267" s="8"/>
    </row>
    <row r="268" spans="1:17" s="22" customFormat="1" ht="110.25" customHeight="1" x14ac:dyDescent="0.2">
      <c r="A268" s="7">
        <v>5</v>
      </c>
      <c r="B268" s="8" t="s">
        <v>311</v>
      </c>
      <c r="C268" s="8" t="s">
        <v>1241</v>
      </c>
      <c r="D268" s="15" t="s">
        <v>310</v>
      </c>
      <c r="E268" s="16" t="s">
        <v>263</v>
      </c>
      <c r="F268" s="8">
        <v>20</v>
      </c>
      <c r="G268" s="17">
        <v>25</v>
      </c>
      <c r="H268" s="17">
        <v>23</v>
      </c>
      <c r="I268" s="48">
        <v>4200</v>
      </c>
      <c r="J268" s="8" t="s">
        <v>162</v>
      </c>
      <c r="K268" s="11">
        <f>1200+3700+800+500</f>
        <v>6200</v>
      </c>
      <c r="L268" s="8" t="s">
        <v>613</v>
      </c>
      <c r="M268" s="19" t="s">
        <v>1242</v>
      </c>
      <c r="N268" s="8" t="s">
        <v>838</v>
      </c>
      <c r="O268" s="8" t="s">
        <v>613</v>
      </c>
      <c r="P268" s="8" t="s">
        <v>614</v>
      </c>
      <c r="Q268" s="9"/>
    </row>
    <row r="269" spans="1:17" s="22" customFormat="1" ht="105" customHeight="1" x14ac:dyDescent="0.2">
      <c r="A269" s="7">
        <v>6</v>
      </c>
      <c r="B269" s="8" t="s">
        <v>313</v>
      </c>
      <c r="C269" s="8" t="s">
        <v>999</v>
      </c>
      <c r="D269" s="15" t="s">
        <v>312</v>
      </c>
      <c r="E269" s="16" t="s">
        <v>263</v>
      </c>
      <c r="F269" s="8">
        <v>40</v>
      </c>
      <c r="G269" s="17">
        <v>42</v>
      </c>
      <c r="H269" s="17">
        <v>36</v>
      </c>
      <c r="I269" s="48">
        <f>2400+2461.22+800</f>
        <v>5661.2199999999993</v>
      </c>
      <c r="J269" s="8" t="s">
        <v>162</v>
      </c>
      <c r="K269" s="11">
        <f>2400+2461+800</f>
        <v>5661</v>
      </c>
      <c r="L269" s="8" t="s">
        <v>613</v>
      </c>
      <c r="M269" s="19" t="s">
        <v>1156</v>
      </c>
      <c r="N269" s="8" t="s">
        <v>838</v>
      </c>
      <c r="O269" s="8" t="s">
        <v>613</v>
      </c>
      <c r="P269" s="8" t="s">
        <v>614</v>
      </c>
      <c r="Q269" s="9"/>
    </row>
    <row r="270" spans="1:17" s="70" customFormat="1" ht="24" customHeight="1" x14ac:dyDescent="0.25">
      <c r="A270" s="107" t="s">
        <v>139</v>
      </c>
      <c r="B270" s="107"/>
      <c r="C270" s="107"/>
      <c r="D270" s="107"/>
      <c r="E270" s="107"/>
      <c r="F270" s="107"/>
      <c r="G270" s="107"/>
      <c r="H270" s="107"/>
      <c r="I270" s="107"/>
      <c r="J270" s="107"/>
      <c r="K270" s="107"/>
      <c r="L270" s="107"/>
      <c r="M270" s="107"/>
      <c r="N270" s="107"/>
      <c r="O270" s="107"/>
      <c r="P270" s="107"/>
      <c r="Q270" s="107"/>
    </row>
    <row r="271" spans="1:17" s="22" customFormat="1" ht="108.75" customHeight="1" x14ac:dyDescent="0.2">
      <c r="A271" s="7">
        <v>1</v>
      </c>
      <c r="B271" s="8" t="s">
        <v>326</v>
      </c>
      <c r="C271" s="8" t="s">
        <v>733</v>
      </c>
      <c r="D271" s="15" t="s">
        <v>325</v>
      </c>
      <c r="E271" s="16" t="s">
        <v>263</v>
      </c>
      <c r="F271" s="8">
        <v>25</v>
      </c>
      <c r="G271" s="17">
        <v>25</v>
      </c>
      <c r="H271" s="17">
        <v>25</v>
      </c>
      <c r="I271" s="48">
        <v>13200</v>
      </c>
      <c r="J271" s="8" t="s">
        <v>162</v>
      </c>
      <c r="K271" s="11">
        <v>13200</v>
      </c>
      <c r="L271" s="8" t="s">
        <v>613</v>
      </c>
      <c r="M271" s="19" t="s">
        <v>1157</v>
      </c>
      <c r="N271" s="8" t="s">
        <v>734</v>
      </c>
      <c r="O271" s="8" t="s">
        <v>734</v>
      </c>
      <c r="P271" s="8" t="s">
        <v>614</v>
      </c>
      <c r="Q271" s="8"/>
    </row>
    <row r="272" spans="1:17" s="22" customFormat="1" ht="108" customHeight="1" x14ac:dyDescent="0.2">
      <c r="A272" s="7">
        <v>2</v>
      </c>
      <c r="B272" s="8" t="s">
        <v>328</v>
      </c>
      <c r="C272" s="8" t="s">
        <v>845</v>
      </c>
      <c r="D272" s="15" t="s">
        <v>327</v>
      </c>
      <c r="E272" s="16" t="s">
        <v>263</v>
      </c>
      <c r="F272" s="8">
        <v>20</v>
      </c>
      <c r="G272" s="17">
        <v>20</v>
      </c>
      <c r="H272" s="17">
        <v>20</v>
      </c>
      <c r="I272" s="48">
        <v>11000</v>
      </c>
      <c r="J272" s="8" t="s">
        <v>162</v>
      </c>
      <c r="K272" s="11">
        <f>2400+6000+2600</f>
        <v>11000</v>
      </c>
      <c r="L272" s="8" t="s">
        <v>169</v>
      </c>
      <c r="M272" s="19" t="s">
        <v>1158</v>
      </c>
      <c r="N272" s="8" t="s">
        <v>846</v>
      </c>
      <c r="O272" s="8" t="s">
        <v>846</v>
      </c>
      <c r="P272" s="8" t="s">
        <v>614</v>
      </c>
      <c r="Q272" s="8"/>
    </row>
    <row r="273" spans="1:17" s="22" customFormat="1" ht="83.25" customHeight="1" x14ac:dyDescent="0.2">
      <c r="A273" s="7">
        <v>3</v>
      </c>
      <c r="B273" s="8" t="s">
        <v>330</v>
      </c>
      <c r="C273" s="8" t="s">
        <v>1001</v>
      </c>
      <c r="D273" s="15" t="s">
        <v>329</v>
      </c>
      <c r="E273" s="16" t="s">
        <v>263</v>
      </c>
      <c r="F273" s="8">
        <v>50</v>
      </c>
      <c r="G273" s="17">
        <v>50</v>
      </c>
      <c r="H273" s="17">
        <v>50</v>
      </c>
      <c r="I273" s="48">
        <v>8200</v>
      </c>
      <c r="J273" s="8" t="s">
        <v>162</v>
      </c>
      <c r="K273" s="11">
        <v>8200</v>
      </c>
      <c r="L273" s="8" t="s">
        <v>169</v>
      </c>
      <c r="M273" s="19" t="s">
        <v>1159</v>
      </c>
      <c r="N273" s="8" t="s">
        <v>734</v>
      </c>
      <c r="O273" s="8" t="s">
        <v>734</v>
      </c>
      <c r="P273" s="8" t="s">
        <v>614</v>
      </c>
      <c r="Q273" s="9"/>
    </row>
    <row r="274" spans="1:17" s="70" customFormat="1" ht="24" customHeight="1" x14ac:dyDescent="0.25">
      <c r="A274" s="107" t="s">
        <v>145</v>
      </c>
      <c r="B274" s="107"/>
      <c r="C274" s="107"/>
      <c r="D274" s="107"/>
      <c r="E274" s="107"/>
      <c r="F274" s="107"/>
      <c r="G274" s="107"/>
      <c r="H274" s="107"/>
      <c r="I274" s="107"/>
      <c r="J274" s="107"/>
      <c r="K274" s="107"/>
      <c r="L274" s="107"/>
      <c r="M274" s="107"/>
      <c r="N274" s="107"/>
      <c r="O274" s="107"/>
      <c r="P274" s="107"/>
      <c r="Q274" s="107"/>
    </row>
    <row r="275" spans="1:17" s="22" customFormat="1" ht="140.25" customHeight="1" x14ac:dyDescent="0.2">
      <c r="A275" s="7">
        <v>1</v>
      </c>
      <c r="B275" s="8" t="s">
        <v>331</v>
      </c>
      <c r="C275" s="8" t="s">
        <v>735</v>
      </c>
      <c r="D275" s="15" t="s">
        <v>324</v>
      </c>
      <c r="E275" s="16" t="s">
        <v>263</v>
      </c>
      <c r="F275" s="8">
        <v>70</v>
      </c>
      <c r="G275" s="17">
        <v>70</v>
      </c>
      <c r="H275" s="17">
        <v>50</v>
      </c>
      <c r="I275" s="48">
        <v>5600</v>
      </c>
      <c r="J275" s="8" t="s">
        <v>162</v>
      </c>
      <c r="K275" s="11">
        <v>5600</v>
      </c>
      <c r="L275" s="8" t="s">
        <v>162</v>
      </c>
      <c r="M275" s="19" t="s">
        <v>1160</v>
      </c>
      <c r="N275" s="8" t="s">
        <v>736</v>
      </c>
      <c r="O275" s="8" t="s">
        <v>613</v>
      </c>
      <c r="P275" s="8" t="s">
        <v>614</v>
      </c>
      <c r="Q275" s="9"/>
    </row>
    <row r="276" spans="1:17" s="22" customFormat="1" ht="188.25" customHeight="1" x14ac:dyDescent="0.2">
      <c r="A276" s="7">
        <v>2</v>
      </c>
      <c r="B276" s="8" t="s">
        <v>333</v>
      </c>
      <c r="C276" s="8" t="s">
        <v>693</v>
      </c>
      <c r="D276" s="15" t="s">
        <v>332</v>
      </c>
      <c r="E276" s="16" t="s">
        <v>263</v>
      </c>
      <c r="F276" s="8">
        <v>100</v>
      </c>
      <c r="G276" s="17">
        <v>100</v>
      </c>
      <c r="H276" s="17">
        <v>80</v>
      </c>
      <c r="I276" s="48">
        <v>13414</v>
      </c>
      <c r="J276" s="8" t="s">
        <v>162</v>
      </c>
      <c r="K276" s="11">
        <f>12000+1414</f>
        <v>13414</v>
      </c>
      <c r="L276" s="8" t="s">
        <v>613</v>
      </c>
      <c r="M276" s="19" t="s">
        <v>1161</v>
      </c>
      <c r="N276" s="8" t="s">
        <v>613</v>
      </c>
      <c r="O276" s="8" t="s">
        <v>613</v>
      </c>
      <c r="P276" s="8" t="s">
        <v>614</v>
      </c>
      <c r="Q276" s="9"/>
    </row>
    <row r="277" spans="1:17" s="22" customFormat="1" ht="82.5" customHeight="1" x14ac:dyDescent="0.2">
      <c r="A277" s="7">
        <v>3</v>
      </c>
      <c r="B277" s="8" t="s">
        <v>335</v>
      </c>
      <c r="C277" s="8" t="s">
        <v>1276</v>
      </c>
      <c r="D277" s="15" t="s">
        <v>334</v>
      </c>
      <c r="E277" s="16" t="s">
        <v>263</v>
      </c>
      <c r="F277" s="8">
        <v>80</v>
      </c>
      <c r="G277" s="17">
        <v>80</v>
      </c>
      <c r="H277" s="17">
        <v>70</v>
      </c>
      <c r="I277" s="48">
        <v>8000</v>
      </c>
      <c r="J277" s="8" t="s">
        <v>162</v>
      </c>
      <c r="K277" s="11">
        <f>1600+1600+4800</f>
        <v>8000</v>
      </c>
      <c r="L277" s="8" t="s">
        <v>613</v>
      </c>
      <c r="M277" s="19" t="s">
        <v>1277</v>
      </c>
      <c r="N277" s="8" t="s">
        <v>1278</v>
      </c>
      <c r="O277" s="8" t="s">
        <v>1278</v>
      </c>
      <c r="P277" s="8" t="s">
        <v>614</v>
      </c>
      <c r="Q277" s="8"/>
    </row>
    <row r="278" spans="1:17" s="70" customFormat="1" ht="24" customHeight="1" x14ac:dyDescent="0.25">
      <c r="A278" s="107" t="s">
        <v>43</v>
      </c>
      <c r="B278" s="107"/>
      <c r="C278" s="107"/>
      <c r="D278" s="107"/>
      <c r="E278" s="107"/>
      <c r="F278" s="107"/>
      <c r="G278" s="107"/>
      <c r="H278" s="107"/>
      <c r="I278" s="107"/>
      <c r="J278" s="107"/>
      <c r="K278" s="107"/>
      <c r="L278" s="107"/>
      <c r="M278" s="107"/>
      <c r="N278" s="107"/>
      <c r="O278" s="107"/>
      <c r="P278" s="107"/>
      <c r="Q278" s="107"/>
    </row>
    <row r="279" spans="1:17" s="22" customFormat="1" ht="189" customHeight="1" x14ac:dyDescent="0.2">
      <c r="A279" s="7">
        <v>1</v>
      </c>
      <c r="B279" s="8" t="s">
        <v>1162</v>
      </c>
      <c r="C279" s="8" t="s">
        <v>839</v>
      </c>
      <c r="D279" s="15" t="s">
        <v>337</v>
      </c>
      <c r="E279" s="16" t="s">
        <v>258</v>
      </c>
      <c r="F279" s="8">
        <v>320</v>
      </c>
      <c r="G279" s="17">
        <v>350</v>
      </c>
      <c r="H279" s="17">
        <v>290</v>
      </c>
      <c r="I279" s="48">
        <v>11200</v>
      </c>
      <c r="J279" s="8" t="s">
        <v>169</v>
      </c>
      <c r="K279" s="11">
        <f>7200+4000</f>
        <v>11200</v>
      </c>
      <c r="L279" s="8" t="s">
        <v>169</v>
      </c>
      <c r="M279" s="19" t="s">
        <v>1506</v>
      </c>
      <c r="N279" s="8" t="s">
        <v>840</v>
      </c>
      <c r="O279" s="8" t="s">
        <v>614</v>
      </c>
      <c r="P279" s="8" t="s">
        <v>614</v>
      </c>
      <c r="Q279" s="50"/>
    </row>
    <row r="280" spans="1:17" s="22" customFormat="1" ht="192.75" customHeight="1" x14ac:dyDescent="0.2">
      <c r="A280" s="7">
        <v>2</v>
      </c>
      <c r="B280" s="8" t="s">
        <v>338</v>
      </c>
      <c r="C280" s="8" t="s">
        <v>865</v>
      </c>
      <c r="D280" s="15" t="s">
        <v>336</v>
      </c>
      <c r="E280" s="16" t="s">
        <v>258</v>
      </c>
      <c r="F280" s="8">
        <v>130</v>
      </c>
      <c r="G280" s="17">
        <v>130</v>
      </c>
      <c r="H280" s="17">
        <v>120</v>
      </c>
      <c r="I280" s="48">
        <v>12000</v>
      </c>
      <c r="J280" s="8" t="s">
        <v>169</v>
      </c>
      <c r="K280" s="11">
        <v>12000</v>
      </c>
      <c r="L280" s="11" t="s">
        <v>169</v>
      </c>
      <c r="M280" s="19" t="s">
        <v>1163</v>
      </c>
      <c r="N280" s="8" t="s">
        <v>866</v>
      </c>
      <c r="O280" s="8" t="s">
        <v>613</v>
      </c>
      <c r="P280" s="8" t="s">
        <v>614</v>
      </c>
      <c r="Q280" s="8"/>
    </row>
    <row r="281" spans="1:17" s="22" customFormat="1" ht="114.75" customHeight="1" x14ac:dyDescent="0.2">
      <c r="A281" s="7">
        <v>3</v>
      </c>
      <c r="B281" s="8" t="s">
        <v>340</v>
      </c>
      <c r="C281" s="8" t="s">
        <v>1243</v>
      </c>
      <c r="D281" s="15" t="s">
        <v>339</v>
      </c>
      <c r="E281" s="16" t="s">
        <v>258</v>
      </c>
      <c r="F281" s="8">
        <v>100</v>
      </c>
      <c r="G281" s="17">
        <v>100</v>
      </c>
      <c r="H281" s="17">
        <v>80</v>
      </c>
      <c r="I281" s="48">
        <v>5837</v>
      </c>
      <c r="J281" s="8" t="s">
        <v>169</v>
      </c>
      <c r="K281" s="11">
        <f>4800+537+500</f>
        <v>5837</v>
      </c>
      <c r="L281" s="8" t="s">
        <v>169</v>
      </c>
      <c r="M281" s="19" t="s">
        <v>1507</v>
      </c>
      <c r="N281" s="8" t="s">
        <v>1244</v>
      </c>
      <c r="O281" s="8" t="s">
        <v>613</v>
      </c>
      <c r="P281" s="8" t="s">
        <v>614</v>
      </c>
      <c r="Q281" s="8"/>
    </row>
    <row r="282" spans="1:17" s="70" customFormat="1" ht="24" customHeight="1" x14ac:dyDescent="0.25">
      <c r="A282" s="107" t="s">
        <v>346</v>
      </c>
      <c r="B282" s="107"/>
      <c r="C282" s="107"/>
      <c r="D282" s="107"/>
      <c r="E282" s="107"/>
      <c r="F282" s="107"/>
      <c r="G282" s="107"/>
      <c r="H282" s="107"/>
      <c r="I282" s="107"/>
      <c r="J282" s="107"/>
      <c r="K282" s="107"/>
      <c r="L282" s="107"/>
      <c r="M282" s="107"/>
      <c r="N282" s="107"/>
      <c r="O282" s="107"/>
      <c r="P282" s="107"/>
      <c r="Q282" s="107"/>
    </row>
    <row r="283" spans="1:17" s="22" customFormat="1" ht="195.75" customHeight="1" x14ac:dyDescent="0.2">
      <c r="A283" s="7">
        <v>1</v>
      </c>
      <c r="B283" s="8" t="s">
        <v>347</v>
      </c>
      <c r="C283" s="8" t="s">
        <v>737</v>
      </c>
      <c r="D283" s="15" t="s">
        <v>345</v>
      </c>
      <c r="E283" s="16" t="s">
        <v>258</v>
      </c>
      <c r="F283" s="8">
        <v>50</v>
      </c>
      <c r="G283" s="17">
        <v>50</v>
      </c>
      <c r="H283" s="17">
        <v>36</v>
      </c>
      <c r="I283" s="48">
        <v>13014</v>
      </c>
      <c r="J283" s="8" t="s">
        <v>162</v>
      </c>
      <c r="K283" s="11">
        <v>13014</v>
      </c>
      <c r="L283" s="8" t="s">
        <v>169</v>
      </c>
      <c r="M283" s="19" t="s">
        <v>1164</v>
      </c>
      <c r="N283" s="8" t="s">
        <v>738</v>
      </c>
      <c r="O283" s="8" t="s">
        <v>739</v>
      </c>
      <c r="P283" s="8" t="s">
        <v>614</v>
      </c>
      <c r="Q283" s="8"/>
    </row>
    <row r="284" spans="1:17" s="22" customFormat="1" ht="69.75" customHeight="1" x14ac:dyDescent="0.2">
      <c r="A284" s="7">
        <v>2</v>
      </c>
      <c r="B284" s="8" t="s">
        <v>349</v>
      </c>
      <c r="C284" s="8" t="s">
        <v>847</v>
      </c>
      <c r="D284" s="15" t="s">
        <v>348</v>
      </c>
      <c r="E284" s="16" t="s">
        <v>258</v>
      </c>
      <c r="F284" s="8">
        <v>50</v>
      </c>
      <c r="G284" s="17">
        <v>50</v>
      </c>
      <c r="H284" s="17">
        <v>46</v>
      </c>
      <c r="I284" s="48">
        <v>14000</v>
      </c>
      <c r="J284" s="8" t="s">
        <v>162</v>
      </c>
      <c r="K284" s="11">
        <f>6000+5000+3000</f>
        <v>14000</v>
      </c>
      <c r="L284" s="8" t="s">
        <v>162</v>
      </c>
      <c r="M284" s="19" t="s">
        <v>1165</v>
      </c>
      <c r="N284" s="8" t="s">
        <v>848</v>
      </c>
      <c r="O284" s="8" t="s">
        <v>849</v>
      </c>
      <c r="P284" s="8" t="s">
        <v>613</v>
      </c>
      <c r="Q284" s="8"/>
    </row>
    <row r="285" spans="1:17" s="70" customFormat="1" ht="24" customHeight="1" x14ac:dyDescent="0.25">
      <c r="A285" s="107" t="s">
        <v>137</v>
      </c>
      <c r="B285" s="107"/>
      <c r="C285" s="107"/>
      <c r="D285" s="107"/>
      <c r="E285" s="107"/>
      <c r="F285" s="107"/>
      <c r="G285" s="107"/>
      <c r="H285" s="107"/>
      <c r="I285" s="107"/>
      <c r="J285" s="107"/>
      <c r="K285" s="107"/>
      <c r="L285" s="107"/>
      <c r="M285" s="107"/>
      <c r="N285" s="107"/>
      <c r="O285" s="107"/>
      <c r="P285" s="107"/>
      <c r="Q285" s="107"/>
    </row>
    <row r="286" spans="1:17" s="22" customFormat="1" ht="201" customHeight="1" x14ac:dyDescent="0.2">
      <c r="A286" s="7">
        <v>1</v>
      </c>
      <c r="B286" s="8" t="s">
        <v>351</v>
      </c>
      <c r="C286" s="8" t="s">
        <v>695</v>
      </c>
      <c r="D286" s="15" t="s">
        <v>350</v>
      </c>
      <c r="E286" s="39" t="s">
        <v>263</v>
      </c>
      <c r="F286" s="8">
        <v>30</v>
      </c>
      <c r="G286" s="17">
        <v>30</v>
      </c>
      <c r="H286" s="17">
        <v>25</v>
      </c>
      <c r="I286" s="48">
        <v>4500</v>
      </c>
      <c r="J286" s="8" t="s">
        <v>162</v>
      </c>
      <c r="K286" s="11">
        <f>1800+1500+1200</f>
        <v>4500</v>
      </c>
      <c r="L286" s="8" t="s">
        <v>613</v>
      </c>
      <c r="M286" s="19" t="s">
        <v>1508</v>
      </c>
      <c r="N286" s="8" t="s">
        <v>613</v>
      </c>
      <c r="O286" s="8" t="s">
        <v>613</v>
      </c>
      <c r="P286" s="8" t="s">
        <v>613</v>
      </c>
      <c r="Q286" s="8"/>
    </row>
    <row r="287" spans="1:17" s="22" customFormat="1" ht="231" customHeight="1" x14ac:dyDescent="0.2">
      <c r="A287" s="7">
        <v>2</v>
      </c>
      <c r="B287" s="8" t="s">
        <v>353</v>
      </c>
      <c r="C287" s="8" t="s">
        <v>740</v>
      </c>
      <c r="D287" s="15" t="s">
        <v>352</v>
      </c>
      <c r="E287" s="39" t="s">
        <v>263</v>
      </c>
      <c r="F287" s="8">
        <v>50</v>
      </c>
      <c r="G287" s="17">
        <v>50</v>
      </c>
      <c r="H287" s="17">
        <v>40</v>
      </c>
      <c r="I287" s="48">
        <v>6107</v>
      </c>
      <c r="J287" s="8" t="s">
        <v>162</v>
      </c>
      <c r="K287" s="11">
        <v>6107</v>
      </c>
      <c r="L287" s="8" t="s">
        <v>613</v>
      </c>
      <c r="M287" s="19" t="s">
        <v>1509</v>
      </c>
      <c r="N287" s="8" t="s">
        <v>741</v>
      </c>
      <c r="O287" s="8" t="s">
        <v>613</v>
      </c>
      <c r="P287" s="8" t="s">
        <v>614</v>
      </c>
      <c r="Q287" s="8"/>
    </row>
    <row r="288" spans="1:17" s="22" customFormat="1" ht="75.75" customHeight="1" x14ac:dyDescent="0.2">
      <c r="A288" s="7">
        <v>3</v>
      </c>
      <c r="B288" s="8" t="s">
        <v>355</v>
      </c>
      <c r="C288" s="8" t="s">
        <v>1408</v>
      </c>
      <c r="D288" s="15" t="s">
        <v>354</v>
      </c>
      <c r="E288" s="39" t="s">
        <v>263</v>
      </c>
      <c r="F288" s="8">
        <v>50</v>
      </c>
      <c r="G288" s="17">
        <v>50</v>
      </c>
      <c r="H288" s="17">
        <v>40</v>
      </c>
      <c r="I288" s="48">
        <v>6500</v>
      </c>
      <c r="J288" s="8" t="s">
        <v>162</v>
      </c>
      <c r="K288" s="11">
        <v>6500</v>
      </c>
      <c r="L288" s="8" t="s">
        <v>613</v>
      </c>
      <c r="M288" s="19" t="s">
        <v>1409</v>
      </c>
      <c r="N288" s="8" t="s">
        <v>613</v>
      </c>
      <c r="O288" s="8" t="s">
        <v>613</v>
      </c>
      <c r="P288" s="8" t="s">
        <v>613</v>
      </c>
      <c r="Q288" s="8"/>
    </row>
    <row r="289" spans="1:17" s="22" customFormat="1" ht="128.25" customHeight="1" x14ac:dyDescent="0.2">
      <c r="A289" s="7">
        <v>4</v>
      </c>
      <c r="B289" s="8" t="s">
        <v>357</v>
      </c>
      <c r="C289" s="8" t="s">
        <v>1270</v>
      </c>
      <c r="D289" s="15" t="s">
        <v>356</v>
      </c>
      <c r="E289" s="39" t="s">
        <v>263</v>
      </c>
      <c r="F289" s="8">
        <v>30</v>
      </c>
      <c r="G289" s="17">
        <v>50</v>
      </c>
      <c r="H289" s="17">
        <v>45</v>
      </c>
      <c r="I289" s="48">
        <v>4500</v>
      </c>
      <c r="J289" s="8" t="s">
        <v>162</v>
      </c>
      <c r="K289" s="11">
        <f>4500</f>
        <v>4500</v>
      </c>
      <c r="L289" s="8" t="s">
        <v>613</v>
      </c>
      <c r="M289" s="19" t="s">
        <v>1510</v>
      </c>
      <c r="N289" s="8" t="s">
        <v>1271</v>
      </c>
      <c r="O289" s="8" t="s">
        <v>613</v>
      </c>
      <c r="P289" s="8" t="s">
        <v>613</v>
      </c>
      <c r="Q289" s="9"/>
    </row>
    <row r="290" spans="1:17" s="70" customFormat="1" ht="24" customHeight="1" x14ac:dyDescent="0.25">
      <c r="A290" s="107" t="s">
        <v>146</v>
      </c>
      <c r="B290" s="107"/>
      <c r="C290" s="107"/>
      <c r="D290" s="107"/>
      <c r="E290" s="107"/>
      <c r="F290" s="107"/>
      <c r="G290" s="107"/>
      <c r="H290" s="107"/>
      <c r="I290" s="107"/>
      <c r="J290" s="107"/>
      <c r="K290" s="107"/>
      <c r="L290" s="107"/>
      <c r="M290" s="107"/>
      <c r="N290" s="107"/>
      <c r="O290" s="107"/>
      <c r="P290" s="107"/>
      <c r="Q290" s="107"/>
    </row>
    <row r="291" spans="1:17" s="22" customFormat="1" ht="108.75" customHeight="1" x14ac:dyDescent="0.2">
      <c r="A291" s="7">
        <v>1</v>
      </c>
      <c r="B291" s="8" t="s">
        <v>342</v>
      </c>
      <c r="C291" s="8" t="s">
        <v>895</v>
      </c>
      <c r="D291" s="15" t="s">
        <v>341</v>
      </c>
      <c r="E291" s="16" t="s">
        <v>263</v>
      </c>
      <c r="F291" s="8">
        <v>50</v>
      </c>
      <c r="G291" s="17">
        <v>50</v>
      </c>
      <c r="H291" s="17">
        <v>38</v>
      </c>
      <c r="I291" s="48">
        <v>13310</v>
      </c>
      <c r="J291" s="8" t="s">
        <v>162</v>
      </c>
      <c r="K291" s="11">
        <v>13310</v>
      </c>
      <c r="L291" s="8" t="s">
        <v>162</v>
      </c>
      <c r="M291" s="19" t="s">
        <v>1166</v>
      </c>
      <c r="N291" s="8" t="s">
        <v>613</v>
      </c>
      <c r="O291" s="8" t="s">
        <v>613</v>
      </c>
      <c r="P291" s="8" t="s">
        <v>614</v>
      </c>
      <c r="Q291" s="8"/>
    </row>
    <row r="292" spans="1:17" s="22" customFormat="1" ht="87" customHeight="1" x14ac:dyDescent="0.2">
      <c r="A292" s="7">
        <v>2</v>
      </c>
      <c r="B292" s="8" t="s">
        <v>344</v>
      </c>
      <c r="C292" s="8" t="s">
        <v>997</v>
      </c>
      <c r="D292" s="15" t="s">
        <v>343</v>
      </c>
      <c r="E292" s="16" t="s">
        <v>263</v>
      </c>
      <c r="F292" s="8">
        <v>30</v>
      </c>
      <c r="G292" s="17">
        <v>30</v>
      </c>
      <c r="H292" s="17">
        <v>25</v>
      </c>
      <c r="I292" s="48">
        <v>17900</v>
      </c>
      <c r="J292" s="8" t="s">
        <v>162</v>
      </c>
      <c r="K292" s="11">
        <f>3120+9300+1880+1500+2100</f>
        <v>17900</v>
      </c>
      <c r="L292" s="8" t="s">
        <v>162</v>
      </c>
      <c r="M292" s="19" t="s">
        <v>1167</v>
      </c>
      <c r="N292" s="8" t="s">
        <v>613</v>
      </c>
      <c r="O292" s="8" t="s">
        <v>613</v>
      </c>
      <c r="P292" s="8" t="s">
        <v>614</v>
      </c>
      <c r="Q292" s="9"/>
    </row>
    <row r="293" spans="1:17" s="70" customFormat="1" ht="24" customHeight="1" x14ac:dyDescent="0.25">
      <c r="A293" s="107" t="s">
        <v>138</v>
      </c>
      <c r="B293" s="107"/>
      <c r="C293" s="107"/>
      <c r="D293" s="107"/>
      <c r="E293" s="107"/>
      <c r="F293" s="107"/>
      <c r="G293" s="107"/>
      <c r="H293" s="107"/>
      <c r="I293" s="107"/>
      <c r="J293" s="107"/>
      <c r="K293" s="107"/>
      <c r="L293" s="107"/>
      <c r="M293" s="107"/>
      <c r="N293" s="107"/>
      <c r="O293" s="107"/>
      <c r="P293" s="107"/>
      <c r="Q293" s="107"/>
    </row>
    <row r="294" spans="1:17" s="22" customFormat="1" ht="101.25" customHeight="1" x14ac:dyDescent="0.2">
      <c r="A294" s="7">
        <v>1</v>
      </c>
      <c r="B294" s="8" t="s">
        <v>359</v>
      </c>
      <c r="C294" s="8" t="s">
        <v>985</v>
      </c>
      <c r="D294" s="15" t="s">
        <v>358</v>
      </c>
      <c r="E294" s="16" t="s">
        <v>263</v>
      </c>
      <c r="F294" s="8">
        <v>25</v>
      </c>
      <c r="G294" s="17">
        <v>47</v>
      </c>
      <c r="H294" s="17">
        <v>25</v>
      </c>
      <c r="I294" s="48">
        <v>9500</v>
      </c>
      <c r="J294" s="8" t="s">
        <v>169</v>
      </c>
      <c r="K294" s="11">
        <f>2400+4500+2000+600</f>
        <v>9500</v>
      </c>
      <c r="L294" s="8" t="s">
        <v>169</v>
      </c>
      <c r="M294" s="19" t="s">
        <v>1511</v>
      </c>
      <c r="N294" s="8" t="s">
        <v>986</v>
      </c>
      <c r="O294" s="8" t="s">
        <v>613</v>
      </c>
      <c r="P294" s="8" t="s">
        <v>614</v>
      </c>
      <c r="Q294" s="9"/>
    </row>
    <row r="295" spans="1:17" s="22" customFormat="1" ht="101.25" customHeight="1" x14ac:dyDescent="0.2">
      <c r="A295" s="7">
        <v>2</v>
      </c>
      <c r="B295" s="8" t="s">
        <v>361</v>
      </c>
      <c r="C295" s="8" t="s">
        <v>987</v>
      </c>
      <c r="D295" s="15" t="s">
        <v>360</v>
      </c>
      <c r="E295" s="16" t="s">
        <v>263</v>
      </c>
      <c r="F295" s="8">
        <v>25</v>
      </c>
      <c r="G295" s="17">
        <v>48</v>
      </c>
      <c r="H295" s="17">
        <v>27</v>
      </c>
      <c r="I295" s="48">
        <v>9700</v>
      </c>
      <c r="J295" s="8" t="s">
        <v>169</v>
      </c>
      <c r="K295" s="11">
        <f>2400+4500+2200+600</f>
        <v>9700</v>
      </c>
      <c r="L295" s="8" t="s">
        <v>169</v>
      </c>
      <c r="M295" s="19" t="s">
        <v>1168</v>
      </c>
      <c r="N295" s="8" t="s">
        <v>986</v>
      </c>
      <c r="O295" s="8" t="s">
        <v>613</v>
      </c>
      <c r="P295" s="8" t="s">
        <v>614</v>
      </c>
      <c r="Q295" s="9"/>
    </row>
    <row r="296" spans="1:17" s="22" customFormat="1" ht="84.75" customHeight="1" x14ac:dyDescent="0.2">
      <c r="A296" s="7">
        <v>3</v>
      </c>
      <c r="B296" s="8" t="s">
        <v>363</v>
      </c>
      <c r="C296" s="8" t="s">
        <v>1247</v>
      </c>
      <c r="D296" s="15" t="s">
        <v>362</v>
      </c>
      <c r="E296" s="16" t="s">
        <v>263</v>
      </c>
      <c r="F296" s="8">
        <v>25</v>
      </c>
      <c r="G296" s="17">
        <v>40</v>
      </c>
      <c r="H296" s="17">
        <v>27</v>
      </c>
      <c r="I296" s="48">
        <v>7814</v>
      </c>
      <c r="J296" s="8" t="s">
        <v>169</v>
      </c>
      <c r="K296" s="11">
        <f>2400+3114+1800+500</f>
        <v>7814</v>
      </c>
      <c r="L296" s="8" t="s">
        <v>169</v>
      </c>
      <c r="M296" s="19" t="s">
        <v>1248</v>
      </c>
      <c r="N296" s="8" t="s">
        <v>986</v>
      </c>
      <c r="O296" s="8" t="s">
        <v>613</v>
      </c>
      <c r="P296" s="8" t="s">
        <v>614</v>
      </c>
      <c r="Q296" s="9"/>
    </row>
    <row r="297" spans="1:17" s="70" customFormat="1" ht="18" customHeight="1" x14ac:dyDescent="0.25">
      <c r="A297" s="107" t="s">
        <v>147</v>
      </c>
      <c r="B297" s="107"/>
      <c r="C297" s="107"/>
      <c r="D297" s="107"/>
      <c r="E297" s="107"/>
      <c r="F297" s="107"/>
      <c r="G297" s="107"/>
      <c r="H297" s="107"/>
      <c r="I297" s="107"/>
      <c r="J297" s="107"/>
      <c r="K297" s="107"/>
      <c r="L297" s="107"/>
      <c r="M297" s="107"/>
      <c r="N297" s="107"/>
      <c r="O297" s="107"/>
      <c r="P297" s="107"/>
      <c r="Q297" s="107"/>
    </row>
    <row r="298" spans="1:17" s="22" customFormat="1" ht="103.5" customHeight="1" x14ac:dyDescent="0.2">
      <c r="A298" s="7">
        <v>1</v>
      </c>
      <c r="B298" s="8" t="s">
        <v>365</v>
      </c>
      <c r="C298" s="8" t="s">
        <v>742</v>
      </c>
      <c r="D298" s="15" t="s">
        <v>364</v>
      </c>
      <c r="E298" s="16" t="s">
        <v>263</v>
      </c>
      <c r="F298" s="8">
        <v>50</v>
      </c>
      <c r="G298" s="17">
        <v>50</v>
      </c>
      <c r="H298" s="17">
        <v>50</v>
      </c>
      <c r="I298" s="48">
        <v>4050</v>
      </c>
      <c r="J298" s="8" t="s">
        <v>162</v>
      </c>
      <c r="K298" s="11">
        <v>4050</v>
      </c>
      <c r="L298" s="8" t="s">
        <v>613</v>
      </c>
      <c r="M298" s="19" t="s">
        <v>1512</v>
      </c>
      <c r="N298" s="8" t="s">
        <v>743</v>
      </c>
      <c r="O298" s="8" t="s">
        <v>613</v>
      </c>
      <c r="P298" s="8" t="s">
        <v>614</v>
      </c>
      <c r="Q298" s="9"/>
    </row>
    <row r="299" spans="1:17" s="22" customFormat="1" ht="81" customHeight="1" x14ac:dyDescent="0.2">
      <c r="A299" s="7">
        <v>2</v>
      </c>
      <c r="B299" s="8" t="s">
        <v>367</v>
      </c>
      <c r="C299" s="8" t="s">
        <v>1245</v>
      </c>
      <c r="D299" s="15" t="s">
        <v>366</v>
      </c>
      <c r="E299" s="16" t="s">
        <v>263</v>
      </c>
      <c r="F299" s="8">
        <v>30</v>
      </c>
      <c r="G299" s="17">
        <v>30</v>
      </c>
      <c r="H299" s="17">
        <v>26</v>
      </c>
      <c r="I299" s="48">
        <v>2300</v>
      </c>
      <c r="J299" s="8" t="s">
        <v>162</v>
      </c>
      <c r="K299" s="11">
        <f>1800+500</f>
        <v>2300</v>
      </c>
      <c r="L299" s="8" t="s">
        <v>162</v>
      </c>
      <c r="M299" s="19" t="s">
        <v>1246</v>
      </c>
      <c r="N299" s="8" t="s">
        <v>991</v>
      </c>
      <c r="O299" s="8" t="s">
        <v>613</v>
      </c>
      <c r="P299" s="8" t="s">
        <v>614</v>
      </c>
      <c r="Q299" s="8"/>
    </row>
    <row r="300" spans="1:17" s="22" customFormat="1" ht="105.75" customHeight="1" x14ac:dyDescent="0.2">
      <c r="A300" s="7">
        <v>3</v>
      </c>
      <c r="B300" s="8" t="s">
        <v>369</v>
      </c>
      <c r="C300" s="8" t="s">
        <v>992</v>
      </c>
      <c r="D300" s="15" t="s">
        <v>368</v>
      </c>
      <c r="E300" s="16" t="s">
        <v>263</v>
      </c>
      <c r="F300" s="8">
        <v>25</v>
      </c>
      <c r="G300" s="17">
        <v>28</v>
      </c>
      <c r="H300" s="17">
        <v>26</v>
      </c>
      <c r="I300" s="48">
        <v>11000</v>
      </c>
      <c r="J300" s="8" t="s">
        <v>162</v>
      </c>
      <c r="K300" s="11">
        <f>7500+3000+500</f>
        <v>11000</v>
      </c>
      <c r="L300" s="8" t="s">
        <v>162</v>
      </c>
      <c r="M300" s="19" t="s">
        <v>1169</v>
      </c>
      <c r="N300" s="8" t="s">
        <v>991</v>
      </c>
      <c r="O300" s="8" t="s">
        <v>613</v>
      </c>
      <c r="P300" s="8" t="s">
        <v>614</v>
      </c>
      <c r="Q300" s="8"/>
    </row>
    <row r="301" spans="1:17" s="22" customFormat="1" ht="105" customHeight="1" x14ac:dyDescent="0.2">
      <c r="A301" s="7">
        <v>4</v>
      </c>
      <c r="B301" s="8" t="s">
        <v>369</v>
      </c>
      <c r="C301" s="8" t="s">
        <v>990</v>
      </c>
      <c r="D301" s="15" t="s">
        <v>370</v>
      </c>
      <c r="E301" s="16" t="s">
        <v>263</v>
      </c>
      <c r="F301" s="8">
        <v>25</v>
      </c>
      <c r="G301" s="17">
        <v>28</v>
      </c>
      <c r="H301" s="17">
        <v>26</v>
      </c>
      <c r="I301" s="48">
        <v>11000</v>
      </c>
      <c r="J301" s="8" t="s">
        <v>162</v>
      </c>
      <c r="K301" s="11">
        <f>7500+3000+500</f>
        <v>11000</v>
      </c>
      <c r="L301" s="8" t="s">
        <v>162</v>
      </c>
      <c r="M301" s="19" t="s">
        <v>1169</v>
      </c>
      <c r="N301" s="8" t="s">
        <v>991</v>
      </c>
      <c r="O301" s="8" t="s">
        <v>613</v>
      </c>
      <c r="P301" s="8" t="s">
        <v>614</v>
      </c>
      <c r="Q301" s="8"/>
    </row>
    <row r="302" spans="1:17" s="70" customFormat="1" ht="24" customHeight="1" x14ac:dyDescent="0.25">
      <c r="A302" s="107" t="s">
        <v>116</v>
      </c>
      <c r="B302" s="107"/>
      <c r="C302" s="107"/>
      <c r="D302" s="107"/>
      <c r="E302" s="107"/>
      <c r="F302" s="107"/>
      <c r="G302" s="107"/>
      <c r="H302" s="107"/>
      <c r="I302" s="107"/>
      <c r="J302" s="107"/>
      <c r="K302" s="107"/>
      <c r="L302" s="107"/>
      <c r="M302" s="107"/>
      <c r="N302" s="107"/>
      <c r="O302" s="107"/>
      <c r="P302" s="107"/>
      <c r="Q302" s="107"/>
    </row>
    <row r="303" spans="1:17" s="22" customFormat="1" ht="119.25" customHeight="1" x14ac:dyDescent="0.2">
      <c r="A303" s="7">
        <v>1</v>
      </c>
      <c r="B303" s="8" t="s">
        <v>372</v>
      </c>
      <c r="C303" s="8" t="s">
        <v>998</v>
      </c>
      <c r="D303" s="15" t="s">
        <v>371</v>
      </c>
      <c r="E303" s="16" t="s">
        <v>263</v>
      </c>
      <c r="F303" s="8">
        <v>50</v>
      </c>
      <c r="G303" s="17">
        <v>51</v>
      </c>
      <c r="H303" s="17">
        <v>41</v>
      </c>
      <c r="I303" s="48">
        <v>3000</v>
      </c>
      <c r="J303" s="8" t="s">
        <v>169</v>
      </c>
      <c r="K303" s="11">
        <v>3000</v>
      </c>
      <c r="L303" s="8" t="s">
        <v>169</v>
      </c>
      <c r="M303" s="19" t="s">
        <v>1170</v>
      </c>
      <c r="N303" s="8" t="s">
        <v>697</v>
      </c>
      <c r="O303" s="8" t="s">
        <v>697</v>
      </c>
      <c r="P303" s="8" t="s">
        <v>614</v>
      </c>
      <c r="Q303" s="8"/>
    </row>
    <row r="304" spans="1:17" s="22" customFormat="1" ht="133.5" customHeight="1" x14ac:dyDescent="0.2">
      <c r="A304" s="7">
        <v>2</v>
      </c>
      <c r="B304" s="8" t="s">
        <v>374</v>
      </c>
      <c r="C304" s="8" t="s">
        <v>1028</v>
      </c>
      <c r="D304" s="15" t="s">
        <v>373</v>
      </c>
      <c r="E304" s="16" t="s">
        <v>263</v>
      </c>
      <c r="F304" s="8">
        <v>50</v>
      </c>
      <c r="G304" s="17">
        <v>51</v>
      </c>
      <c r="H304" s="17">
        <v>41</v>
      </c>
      <c r="I304" s="48">
        <v>3000</v>
      </c>
      <c r="J304" s="8" t="s">
        <v>169</v>
      </c>
      <c r="K304" s="11">
        <v>3000</v>
      </c>
      <c r="L304" s="8" t="s">
        <v>169</v>
      </c>
      <c r="M304" s="19" t="s">
        <v>1171</v>
      </c>
      <c r="N304" s="8" t="s">
        <v>697</v>
      </c>
      <c r="O304" s="8" t="s">
        <v>697</v>
      </c>
      <c r="P304" s="8" t="s">
        <v>614</v>
      </c>
      <c r="Q304" s="9"/>
    </row>
    <row r="305" spans="1:17" s="22" customFormat="1" ht="129.75" customHeight="1" x14ac:dyDescent="0.2">
      <c r="A305" s="7">
        <v>3</v>
      </c>
      <c r="B305" s="8" t="s">
        <v>376</v>
      </c>
      <c r="C305" s="8" t="s">
        <v>867</v>
      </c>
      <c r="D305" s="15" t="s">
        <v>375</v>
      </c>
      <c r="E305" s="16" t="s">
        <v>263</v>
      </c>
      <c r="F305" s="8">
        <v>80</v>
      </c>
      <c r="G305" s="17">
        <v>111</v>
      </c>
      <c r="H305" s="17">
        <v>82</v>
      </c>
      <c r="I305" s="48">
        <v>8800</v>
      </c>
      <c r="J305" s="8" t="s">
        <v>169</v>
      </c>
      <c r="K305" s="11">
        <v>8800</v>
      </c>
      <c r="L305" s="8" t="s">
        <v>169</v>
      </c>
      <c r="M305" s="19" t="s">
        <v>1172</v>
      </c>
      <c r="N305" s="8" t="s">
        <v>697</v>
      </c>
      <c r="O305" s="8" t="s">
        <v>697</v>
      </c>
      <c r="P305" s="8" t="s">
        <v>614</v>
      </c>
      <c r="Q305" s="8"/>
    </row>
    <row r="306" spans="1:17" s="22" customFormat="1" ht="92.25" customHeight="1" x14ac:dyDescent="0.2">
      <c r="A306" s="7">
        <v>4</v>
      </c>
      <c r="B306" s="8" t="s">
        <v>378</v>
      </c>
      <c r="C306" s="8" t="s">
        <v>1260</v>
      </c>
      <c r="D306" s="53" t="s">
        <v>377</v>
      </c>
      <c r="E306" s="16" t="s">
        <v>263</v>
      </c>
      <c r="F306" s="8">
        <v>75</v>
      </c>
      <c r="G306" s="17">
        <v>76</v>
      </c>
      <c r="H306" s="17">
        <v>65</v>
      </c>
      <c r="I306" s="48">
        <v>7500</v>
      </c>
      <c r="J306" s="8" t="s">
        <v>169</v>
      </c>
      <c r="K306" s="11">
        <f>4500+600+2400</f>
        <v>7500</v>
      </c>
      <c r="L306" s="8" t="s">
        <v>169</v>
      </c>
      <c r="M306" s="19" t="s">
        <v>1261</v>
      </c>
      <c r="N306" s="8" t="s">
        <v>697</v>
      </c>
      <c r="O306" s="8" t="s">
        <v>697</v>
      </c>
      <c r="P306" s="8" t="s">
        <v>614</v>
      </c>
      <c r="Q306" s="8"/>
    </row>
    <row r="307" spans="1:17" s="22" customFormat="1" ht="102" customHeight="1" x14ac:dyDescent="0.2">
      <c r="A307" s="7">
        <v>5</v>
      </c>
      <c r="B307" s="8" t="s">
        <v>380</v>
      </c>
      <c r="C307" s="8" t="s">
        <v>1279</v>
      </c>
      <c r="D307" s="15" t="s">
        <v>379</v>
      </c>
      <c r="E307" s="16" t="s">
        <v>263</v>
      </c>
      <c r="F307" s="8">
        <v>60</v>
      </c>
      <c r="G307" s="17">
        <v>62</v>
      </c>
      <c r="H307" s="17">
        <v>40</v>
      </c>
      <c r="I307" s="48">
        <v>6050</v>
      </c>
      <c r="J307" s="8" t="s">
        <v>169</v>
      </c>
      <c r="K307" s="11">
        <f>3600+600+1850</f>
        <v>6050</v>
      </c>
      <c r="L307" s="8" t="s">
        <v>169</v>
      </c>
      <c r="M307" s="19" t="s">
        <v>1261</v>
      </c>
      <c r="N307" s="8" t="s">
        <v>697</v>
      </c>
      <c r="O307" s="8" t="s">
        <v>697</v>
      </c>
      <c r="P307" s="8" t="s">
        <v>614</v>
      </c>
      <c r="Q307" s="8"/>
    </row>
    <row r="308" spans="1:17" s="70" customFormat="1" ht="24" customHeight="1" x14ac:dyDescent="0.25">
      <c r="A308" s="132" t="s">
        <v>148</v>
      </c>
      <c r="B308" s="133"/>
      <c r="C308" s="133"/>
      <c r="D308" s="133"/>
      <c r="E308" s="133"/>
      <c r="F308" s="133"/>
      <c r="G308" s="133"/>
      <c r="H308" s="133"/>
      <c r="I308" s="133"/>
      <c r="J308" s="133"/>
      <c r="K308" s="133"/>
      <c r="L308" s="133"/>
      <c r="M308" s="133"/>
      <c r="N308" s="133"/>
      <c r="O308" s="133"/>
      <c r="P308" s="133"/>
      <c r="Q308" s="134"/>
    </row>
    <row r="309" spans="1:17" s="22" customFormat="1" ht="74.25" customHeight="1" x14ac:dyDescent="0.2">
      <c r="A309" s="7">
        <v>1</v>
      </c>
      <c r="B309" s="8" t="s">
        <v>382</v>
      </c>
      <c r="C309" s="8" t="s">
        <v>843</v>
      </c>
      <c r="D309" s="15" t="s">
        <v>381</v>
      </c>
      <c r="E309" s="16" t="s">
        <v>263</v>
      </c>
      <c r="F309" s="8">
        <v>35</v>
      </c>
      <c r="G309" s="17">
        <v>35</v>
      </c>
      <c r="H309" s="17">
        <v>35</v>
      </c>
      <c r="I309" s="48">
        <v>11700</v>
      </c>
      <c r="J309" s="8" t="s">
        <v>169</v>
      </c>
      <c r="K309" s="11">
        <v>11700</v>
      </c>
      <c r="L309" s="8" t="s">
        <v>169</v>
      </c>
      <c r="M309" s="19" t="s">
        <v>1173</v>
      </c>
      <c r="N309" s="8" t="s">
        <v>844</v>
      </c>
      <c r="O309" s="8" t="s">
        <v>613</v>
      </c>
      <c r="P309" s="8" t="s">
        <v>614</v>
      </c>
      <c r="Q309" s="9"/>
    </row>
    <row r="310" spans="1:17" s="22" customFormat="1" ht="265.5" customHeight="1" x14ac:dyDescent="0.2">
      <c r="A310" s="7">
        <v>2</v>
      </c>
      <c r="B310" s="8" t="s">
        <v>384</v>
      </c>
      <c r="C310" s="8" t="s">
        <v>868</v>
      </c>
      <c r="D310" s="15" t="s">
        <v>383</v>
      </c>
      <c r="E310" s="16" t="s">
        <v>263</v>
      </c>
      <c r="F310" s="8">
        <v>70</v>
      </c>
      <c r="G310" s="17">
        <v>70</v>
      </c>
      <c r="H310" s="17">
        <v>70</v>
      </c>
      <c r="I310" s="48">
        <v>5400</v>
      </c>
      <c r="J310" s="8" t="s">
        <v>169</v>
      </c>
      <c r="K310" s="11">
        <v>5400</v>
      </c>
      <c r="L310" s="8" t="s">
        <v>169</v>
      </c>
      <c r="M310" s="19" t="s">
        <v>1513</v>
      </c>
      <c r="N310" s="8" t="s">
        <v>844</v>
      </c>
      <c r="O310" s="8" t="s">
        <v>613</v>
      </c>
      <c r="P310" s="8" t="s">
        <v>614</v>
      </c>
      <c r="Q310" s="9"/>
    </row>
    <row r="311" spans="1:17" s="22" customFormat="1" ht="79.5" customHeight="1" x14ac:dyDescent="0.2">
      <c r="A311" s="7">
        <v>3</v>
      </c>
      <c r="B311" s="8" t="s">
        <v>386</v>
      </c>
      <c r="C311" s="8" t="s">
        <v>1236</v>
      </c>
      <c r="D311" s="15" t="s">
        <v>385</v>
      </c>
      <c r="E311" s="16" t="s">
        <v>263</v>
      </c>
      <c r="F311" s="8">
        <v>80</v>
      </c>
      <c r="G311" s="17">
        <v>85</v>
      </c>
      <c r="H311" s="17">
        <v>75</v>
      </c>
      <c r="I311" s="48">
        <v>9914</v>
      </c>
      <c r="J311" s="8" t="s">
        <v>169</v>
      </c>
      <c r="K311" s="11">
        <f>4800+600+1800+2714</f>
        <v>9914</v>
      </c>
      <c r="L311" s="8" t="s">
        <v>169</v>
      </c>
      <c r="M311" s="19" t="s">
        <v>1237</v>
      </c>
      <c r="N311" s="8" t="s">
        <v>1238</v>
      </c>
      <c r="O311" s="8" t="s">
        <v>613</v>
      </c>
      <c r="P311" s="8" t="s">
        <v>614</v>
      </c>
      <c r="Q311" s="8"/>
    </row>
    <row r="312" spans="1:17" s="70" customFormat="1" ht="24" customHeight="1" x14ac:dyDescent="0.25">
      <c r="A312" s="132" t="s">
        <v>117</v>
      </c>
      <c r="B312" s="133"/>
      <c r="C312" s="133"/>
      <c r="D312" s="133"/>
      <c r="E312" s="133"/>
      <c r="F312" s="133"/>
      <c r="G312" s="133"/>
      <c r="H312" s="133"/>
      <c r="I312" s="133"/>
      <c r="J312" s="133"/>
      <c r="K312" s="133"/>
      <c r="L312" s="133"/>
      <c r="M312" s="133"/>
      <c r="N312" s="133"/>
      <c r="O312" s="133"/>
      <c r="P312" s="133"/>
      <c r="Q312" s="134"/>
    </row>
    <row r="313" spans="1:17" s="22" customFormat="1" ht="183" customHeight="1" x14ac:dyDescent="0.2">
      <c r="A313" s="7">
        <v>1</v>
      </c>
      <c r="B313" s="8" t="s">
        <v>388</v>
      </c>
      <c r="C313" s="8" t="s">
        <v>744</v>
      </c>
      <c r="D313" s="15" t="s">
        <v>387</v>
      </c>
      <c r="E313" s="16" t="s">
        <v>263</v>
      </c>
      <c r="F313" s="8">
        <v>70</v>
      </c>
      <c r="G313" s="17">
        <v>86</v>
      </c>
      <c r="H313" s="17">
        <v>77</v>
      </c>
      <c r="I313" s="48">
        <v>6000</v>
      </c>
      <c r="J313" s="8" t="s">
        <v>162</v>
      </c>
      <c r="K313" s="11">
        <v>6000</v>
      </c>
      <c r="L313" s="8" t="s">
        <v>162</v>
      </c>
      <c r="M313" s="19" t="s">
        <v>1174</v>
      </c>
      <c r="N313" s="8" t="s">
        <v>842</v>
      </c>
      <c r="O313" s="8" t="s">
        <v>613</v>
      </c>
      <c r="P313" s="8" t="s">
        <v>614</v>
      </c>
      <c r="Q313" s="9"/>
    </row>
    <row r="314" spans="1:17" s="22" customFormat="1" ht="123.75" customHeight="1" x14ac:dyDescent="0.2">
      <c r="A314" s="7">
        <v>2</v>
      </c>
      <c r="B314" s="8" t="s">
        <v>390</v>
      </c>
      <c r="C314" s="8" t="s">
        <v>841</v>
      </c>
      <c r="D314" s="15" t="s">
        <v>389</v>
      </c>
      <c r="E314" s="16" t="s">
        <v>263</v>
      </c>
      <c r="F314" s="8">
        <v>70</v>
      </c>
      <c r="G314" s="17">
        <v>81</v>
      </c>
      <c r="H314" s="17">
        <v>76</v>
      </c>
      <c r="I314" s="48">
        <v>6000</v>
      </c>
      <c r="J314" s="8" t="s">
        <v>162</v>
      </c>
      <c r="K314" s="11">
        <f>4200+1800</f>
        <v>6000</v>
      </c>
      <c r="L314" s="8" t="s">
        <v>613</v>
      </c>
      <c r="M314" s="19" t="s">
        <v>1175</v>
      </c>
      <c r="N314" s="8" t="s">
        <v>613</v>
      </c>
      <c r="O314" s="8" t="s">
        <v>613</v>
      </c>
      <c r="P314" s="8" t="s">
        <v>613</v>
      </c>
      <c r="Q314" s="9"/>
    </row>
    <row r="315" spans="1:17" s="22" customFormat="1" ht="103.5" customHeight="1" x14ac:dyDescent="0.2">
      <c r="A315" s="7">
        <v>3</v>
      </c>
      <c r="B315" s="8" t="s">
        <v>392</v>
      </c>
      <c r="C315" s="8" t="s">
        <v>694</v>
      </c>
      <c r="D315" s="15" t="s">
        <v>391</v>
      </c>
      <c r="E315" s="16" t="s">
        <v>263</v>
      </c>
      <c r="F315" s="8">
        <v>50</v>
      </c>
      <c r="G315" s="17">
        <v>56</v>
      </c>
      <c r="H315" s="17">
        <v>51</v>
      </c>
      <c r="I315" s="48">
        <v>4437</v>
      </c>
      <c r="J315" s="8" t="s">
        <v>162</v>
      </c>
      <c r="K315" s="11">
        <f>3000+1437</f>
        <v>4437</v>
      </c>
      <c r="L315" s="8" t="s">
        <v>613</v>
      </c>
      <c r="M315" s="19" t="s">
        <v>1176</v>
      </c>
      <c r="N315" s="8" t="s">
        <v>613</v>
      </c>
      <c r="O315" s="8" t="s">
        <v>613</v>
      </c>
      <c r="P315" s="8" t="s">
        <v>614</v>
      </c>
      <c r="Q315" s="9"/>
    </row>
    <row r="316" spans="1:17" s="22" customFormat="1" ht="110.25" customHeight="1" x14ac:dyDescent="0.2">
      <c r="A316" s="7">
        <v>4</v>
      </c>
      <c r="B316" s="8" t="s">
        <v>394</v>
      </c>
      <c r="C316" s="8" t="s">
        <v>1535</v>
      </c>
      <c r="D316" s="15" t="s">
        <v>393</v>
      </c>
      <c r="E316" s="16" t="s">
        <v>263</v>
      </c>
      <c r="F316" s="8">
        <v>80</v>
      </c>
      <c r="G316" s="17">
        <v>96</v>
      </c>
      <c r="H316" s="17">
        <v>90</v>
      </c>
      <c r="I316" s="48">
        <v>9200</v>
      </c>
      <c r="J316" s="8" t="s">
        <v>162</v>
      </c>
      <c r="K316" s="11">
        <f>4800+1000+3400</f>
        <v>9200</v>
      </c>
      <c r="L316" s="8" t="s">
        <v>613</v>
      </c>
      <c r="M316" s="19" t="s">
        <v>1256</v>
      </c>
      <c r="N316" s="8" t="s">
        <v>613</v>
      </c>
      <c r="O316" s="8" t="s">
        <v>613</v>
      </c>
      <c r="P316" s="8" t="s">
        <v>613</v>
      </c>
      <c r="Q316" s="8"/>
    </row>
    <row r="317" spans="1:17" s="70" customFormat="1" ht="24" customHeight="1" x14ac:dyDescent="0.25">
      <c r="A317" s="132" t="s">
        <v>149</v>
      </c>
      <c r="B317" s="133"/>
      <c r="C317" s="133"/>
      <c r="D317" s="133"/>
      <c r="E317" s="133"/>
      <c r="F317" s="133"/>
      <c r="G317" s="133"/>
      <c r="H317" s="133"/>
      <c r="I317" s="133"/>
      <c r="J317" s="133"/>
      <c r="K317" s="133"/>
      <c r="L317" s="133"/>
      <c r="M317" s="133"/>
      <c r="N317" s="133"/>
      <c r="O317" s="133"/>
      <c r="P317" s="133"/>
      <c r="Q317" s="134"/>
    </row>
    <row r="318" spans="1:17" s="22" customFormat="1" ht="93.75" customHeight="1" x14ac:dyDescent="0.2">
      <c r="A318" s="7">
        <v>1</v>
      </c>
      <c r="B318" s="8" t="s">
        <v>396</v>
      </c>
      <c r="C318" s="8" t="s">
        <v>1257</v>
      </c>
      <c r="D318" s="15" t="s">
        <v>395</v>
      </c>
      <c r="E318" s="16" t="s">
        <v>263</v>
      </c>
      <c r="F318" s="8">
        <v>50</v>
      </c>
      <c r="G318" s="17">
        <v>53</v>
      </c>
      <c r="H318" s="17">
        <v>42</v>
      </c>
      <c r="I318" s="48">
        <v>6400</v>
      </c>
      <c r="J318" s="8" t="s">
        <v>169</v>
      </c>
      <c r="K318" s="11">
        <f>3000+2400+1000</f>
        <v>6400</v>
      </c>
      <c r="L318" s="8" t="s">
        <v>169</v>
      </c>
      <c r="M318" s="19" t="s">
        <v>1259</v>
      </c>
      <c r="N318" s="8" t="s">
        <v>870</v>
      </c>
      <c r="O318" s="8" t="s">
        <v>613</v>
      </c>
      <c r="P318" s="8" t="s">
        <v>613</v>
      </c>
      <c r="Q318" s="9"/>
    </row>
    <row r="319" spans="1:17" s="22" customFormat="1" ht="189.75" customHeight="1" x14ac:dyDescent="0.2">
      <c r="A319" s="7">
        <v>2</v>
      </c>
      <c r="B319" s="8" t="s">
        <v>398</v>
      </c>
      <c r="C319" s="8" t="s">
        <v>869</v>
      </c>
      <c r="D319" s="15" t="s">
        <v>397</v>
      </c>
      <c r="E319" s="16" t="s">
        <v>263</v>
      </c>
      <c r="F319" s="8">
        <v>100</v>
      </c>
      <c r="G319" s="17">
        <v>107</v>
      </c>
      <c r="H319" s="17">
        <v>71</v>
      </c>
      <c r="I319" s="48">
        <v>11000</v>
      </c>
      <c r="J319" s="8" t="s">
        <v>169</v>
      </c>
      <c r="K319" s="11">
        <v>11000</v>
      </c>
      <c r="L319" s="8" t="s">
        <v>169</v>
      </c>
      <c r="M319" s="19" t="s">
        <v>1258</v>
      </c>
      <c r="N319" s="8" t="s">
        <v>870</v>
      </c>
      <c r="O319" s="8" t="s">
        <v>613</v>
      </c>
      <c r="P319" s="8" t="s">
        <v>614</v>
      </c>
      <c r="Q319" s="8"/>
    </row>
    <row r="320" spans="1:17" s="22" customFormat="1" ht="92.25" customHeight="1" x14ac:dyDescent="0.2">
      <c r="A320" s="7">
        <v>3</v>
      </c>
      <c r="B320" s="8" t="s">
        <v>400</v>
      </c>
      <c r="C320" s="8" t="s">
        <v>1274</v>
      </c>
      <c r="D320" s="15" t="s">
        <v>399</v>
      </c>
      <c r="E320" s="16" t="s">
        <v>263</v>
      </c>
      <c r="F320" s="8">
        <v>100</v>
      </c>
      <c r="G320" s="17">
        <v>105</v>
      </c>
      <c r="H320" s="17">
        <v>93</v>
      </c>
      <c r="I320" s="48">
        <v>9614</v>
      </c>
      <c r="J320" s="8" t="s">
        <v>169</v>
      </c>
      <c r="K320" s="11">
        <f>6000+1614+2000</f>
        <v>9614</v>
      </c>
      <c r="L320" s="8" t="s">
        <v>169</v>
      </c>
      <c r="M320" s="19" t="s">
        <v>1275</v>
      </c>
      <c r="N320" s="8" t="s">
        <v>870</v>
      </c>
      <c r="O320" s="8" t="s">
        <v>613</v>
      </c>
      <c r="P320" s="8" t="s">
        <v>614</v>
      </c>
      <c r="Q320" s="8"/>
    </row>
    <row r="321" spans="1:17" s="70" customFormat="1" ht="24" customHeight="1" x14ac:dyDescent="0.3">
      <c r="A321" s="112" t="s">
        <v>401</v>
      </c>
      <c r="B321" s="112"/>
      <c r="C321" s="112"/>
      <c r="D321" s="112"/>
      <c r="E321" s="112"/>
      <c r="F321" s="112"/>
      <c r="G321" s="112"/>
      <c r="H321" s="112"/>
      <c r="I321" s="112"/>
      <c r="J321" s="112"/>
      <c r="K321" s="112"/>
      <c r="L321" s="112"/>
      <c r="M321" s="112"/>
      <c r="N321" s="112"/>
      <c r="O321" s="112"/>
      <c r="P321" s="112"/>
      <c r="Q321" s="112"/>
    </row>
    <row r="322" spans="1:17" s="22" customFormat="1" ht="154.5" customHeight="1" x14ac:dyDescent="0.2">
      <c r="A322" s="7">
        <v>1</v>
      </c>
      <c r="B322" s="8" t="s">
        <v>403</v>
      </c>
      <c r="C322" s="8" t="s">
        <v>698</v>
      </c>
      <c r="D322" s="15" t="s">
        <v>402</v>
      </c>
      <c r="E322" s="16" t="s">
        <v>263</v>
      </c>
      <c r="F322" s="17">
        <v>80</v>
      </c>
      <c r="G322" s="17">
        <v>81</v>
      </c>
      <c r="H322" s="17">
        <v>53</v>
      </c>
      <c r="I322" s="11">
        <v>30006.639999999999</v>
      </c>
      <c r="J322" s="8" t="s">
        <v>169</v>
      </c>
      <c r="K322" s="11">
        <v>30006.639999999999</v>
      </c>
      <c r="L322" s="8" t="s">
        <v>169</v>
      </c>
      <c r="M322" s="19" t="s">
        <v>1177</v>
      </c>
      <c r="N322" s="8" t="s">
        <v>681</v>
      </c>
      <c r="O322" s="8" t="s">
        <v>699</v>
      </c>
      <c r="P322" s="8" t="s">
        <v>614</v>
      </c>
      <c r="Q322" s="9"/>
    </row>
    <row r="323" spans="1:17" s="22" customFormat="1" ht="132" customHeight="1" x14ac:dyDescent="0.2">
      <c r="A323" s="7">
        <v>2</v>
      </c>
      <c r="B323" s="8" t="s">
        <v>405</v>
      </c>
      <c r="C323" s="8" t="s">
        <v>1283</v>
      </c>
      <c r="D323" s="15" t="s">
        <v>404</v>
      </c>
      <c r="E323" s="16" t="s">
        <v>2</v>
      </c>
      <c r="F323" s="57">
        <v>124</v>
      </c>
      <c r="G323" s="17">
        <v>124</v>
      </c>
      <c r="H323" s="17">
        <v>85</v>
      </c>
      <c r="I323" s="58">
        <v>192381.26</v>
      </c>
      <c r="J323" s="8" t="s">
        <v>169</v>
      </c>
      <c r="K323" s="11">
        <f>14400+91500+3600+34992.97+6000+12000+14527.42+15140</f>
        <v>192160.39</v>
      </c>
      <c r="L323" s="8" t="s">
        <v>169</v>
      </c>
      <c r="M323" s="19" t="s">
        <v>1284</v>
      </c>
      <c r="N323" s="8" t="s">
        <v>681</v>
      </c>
      <c r="O323" s="8" t="s">
        <v>681</v>
      </c>
      <c r="P323" s="8" t="s">
        <v>614</v>
      </c>
      <c r="Q323" s="9"/>
    </row>
    <row r="324" spans="1:17" s="22" customFormat="1" ht="129.75" customHeight="1" x14ac:dyDescent="0.2">
      <c r="A324" s="7">
        <v>3</v>
      </c>
      <c r="B324" s="8" t="s">
        <v>407</v>
      </c>
      <c r="C324" s="8" t="s">
        <v>1517</v>
      </c>
      <c r="D324" s="15" t="s">
        <v>406</v>
      </c>
      <c r="E324" s="16" t="s">
        <v>2</v>
      </c>
      <c r="F324" s="57">
        <v>41</v>
      </c>
      <c r="G324" s="17">
        <v>41</v>
      </c>
      <c r="H324" s="17">
        <v>27</v>
      </c>
      <c r="I324" s="58">
        <v>58489.29</v>
      </c>
      <c r="J324" s="8" t="s">
        <v>169</v>
      </c>
      <c r="K324" s="11">
        <f>6000+4500+5500+7200+21000+1200+13089.29</f>
        <v>58489.29</v>
      </c>
      <c r="L324" s="8" t="s">
        <v>169</v>
      </c>
      <c r="M324" s="19" t="s">
        <v>1178</v>
      </c>
      <c r="N324" s="8" t="s">
        <v>681</v>
      </c>
      <c r="O324" s="8" t="s">
        <v>883</v>
      </c>
      <c r="P324" s="8" t="s">
        <v>614</v>
      </c>
      <c r="Q324" s="9"/>
    </row>
    <row r="325" spans="1:17" s="22" customFormat="1" ht="187.5" hidden="1" customHeight="1" x14ac:dyDescent="0.2">
      <c r="A325" s="7">
        <v>4</v>
      </c>
      <c r="B325" s="8" t="s">
        <v>409</v>
      </c>
      <c r="C325" s="51"/>
      <c r="D325" s="24" t="s">
        <v>408</v>
      </c>
      <c r="E325" s="16" t="s">
        <v>2</v>
      </c>
      <c r="F325" s="17">
        <v>150</v>
      </c>
      <c r="G325" s="17"/>
      <c r="H325" s="17"/>
      <c r="I325" s="11">
        <v>85000</v>
      </c>
      <c r="J325" s="8" t="s">
        <v>169</v>
      </c>
      <c r="K325" s="11"/>
      <c r="L325" s="8"/>
      <c r="M325" s="19"/>
      <c r="N325" s="8"/>
      <c r="O325" s="8"/>
      <c r="P325" s="8"/>
      <c r="Q325" s="9"/>
    </row>
    <row r="326" spans="1:17" ht="98.25" customHeight="1" x14ac:dyDescent="0.2">
      <c r="A326" s="7">
        <v>4</v>
      </c>
      <c r="B326" s="8" t="s">
        <v>411</v>
      </c>
      <c r="C326" s="8" t="s">
        <v>884</v>
      </c>
      <c r="D326" s="15" t="s">
        <v>410</v>
      </c>
      <c r="E326" s="8" t="s">
        <v>263</v>
      </c>
      <c r="F326" s="8">
        <v>40</v>
      </c>
      <c r="G326" s="8">
        <v>42</v>
      </c>
      <c r="H326" s="8">
        <v>27</v>
      </c>
      <c r="I326" s="11">
        <v>62400</v>
      </c>
      <c r="J326" s="8" t="s">
        <v>169</v>
      </c>
      <c r="K326" s="11">
        <f>7200+40800+1200+4200+4000+5000</f>
        <v>62400</v>
      </c>
      <c r="L326" s="8" t="s">
        <v>169</v>
      </c>
      <c r="M326" s="10" t="s">
        <v>885</v>
      </c>
      <c r="N326" s="8" t="s">
        <v>681</v>
      </c>
      <c r="O326" s="8" t="s">
        <v>681</v>
      </c>
      <c r="P326" s="8" t="s">
        <v>614</v>
      </c>
      <c r="Q326" s="6"/>
    </row>
    <row r="327" spans="1:17" ht="222" customHeight="1" x14ac:dyDescent="0.2">
      <c r="A327" s="7">
        <f>A326+1</f>
        <v>5</v>
      </c>
      <c r="B327" s="8" t="s">
        <v>413</v>
      </c>
      <c r="C327" s="8" t="s">
        <v>796</v>
      </c>
      <c r="D327" s="15" t="s">
        <v>412</v>
      </c>
      <c r="E327" s="8" t="s">
        <v>2</v>
      </c>
      <c r="F327" s="8">
        <v>50</v>
      </c>
      <c r="G327" s="8">
        <v>50</v>
      </c>
      <c r="H327" s="8">
        <v>31</v>
      </c>
      <c r="I327" s="58">
        <v>110177.62</v>
      </c>
      <c r="J327" s="8" t="s">
        <v>169</v>
      </c>
      <c r="K327" s="11">
        <f>15000+37177.62+28000+30000</f>
        <v>110177.62</v>
      </c>
      <c r="L327" s="8" t="s">
        <v>613</v>
      </c>
      <c r="M327" s="10" t="s">
        <v>1514</v>
      </c>
      <c r="N327" s="8" t="s">
        <v>797</v>
      </c>
      <c r="O327" s="8" t="s">
        <v>797</v>
      </c>
      <c r="P327" s="8" t="s">
        <v>614</v>
      </c>
      <c r="Q327" s="52"/>
    </row>
    <row r="328" spans="1:17" ht="175.5" customHeight="1" x14ac:dyDescent="0.2">
      <c r="A328" s="7">
        <f t="shared" ref="A328:A351" si="2">A327+1</f>
        <v>6</v>
      </c>
      <c r="B328" s="8" t="s">
        <v>415</v>
      </c>
      <c r="C328" s="10" t="s">
        <v>1016</v>
      </c>
      <c r="D328" s="15" t="s">
        <v>414</v>
      </c>
      <c r="E328" s="8" t="s">
        <v>263</v>
      </c>
      <c r="F328" s="8">
        <v>50</v>
      </c>
      <c r="G328" s="8">
        <v>50</v>
      </c>
      <c r="H328" s="8">
        <v>28</v>
      </c>
      <c r="I328" s="58">
        <v>121548.91</v>
      </c>
      <c r="J328" s="8" t="s">
        <v>169</v>
      </c>
      <c r="K328" s="11">
        <f>5999.5+4000+5000+15000+75000+1500+15049.41</f>
        <v>121548.91</v>
      </c>
      <c r="L328" s="8" t="s">
        <v>169</v>
      </c>
      <c r="M328" s="8" t="s">
        <v>1017</v>
      </c>
      <c r="N328" s="8" t="s">
        <v>681</v>
      </c>
      <c r="O328" s="8" t="s">
        <v>681</v>
      </c>
      <c r="P328" s="8" t="s">
        <v>614</v>
      </c>
      <c r="Q328" s="8"/>
    </row>
    <row r="329" spans="1:17" ht="99" customHeight="1" x14ac:dyDescent="0.2">
      <c r="A329" s="7">
        <f t="shared" si="2"/>
        <v>7</v>
      </c>
      <c r="B329" s="8" t="s">
        <v>417</v>
      </c>
      <c r="C329" s="8" t="s">
        <v>1021</v>
      </c>
      <c r="D329" s="15" t="s">
        <v>416</v>
      </c>
      <c r="E329" s="8" t="s">
        <v>2</v>
      </c>
      <c r="F329" s="55">
        <v>159</v>
      </c>
      <c r="G329" s="8">
        <v>159</v>
      </c>
      <c r="H329" s="8">
        <v>135</v>
      </c>
      <c r="I329" s="58">
        <v>139755.26</v>
      </c>
      <c r="J329" s="8" t="s">
        <v>169</v>
      </c>
      <c r="K329" s="11">
        <f>15300+63750+400+30323.16+10000+14999.6+4982.5</f>
        <v>139755.26</v>
      </c>
      <c r="L329" s="8" t="s">
        <v>169</v>
      </c>
      <c r="M329" s="19" t="s">
        <v>1179</v>
      </c>
      <c r="N329" s="8" t="s">
        <v>681</v>
      </c>
      <c r="O329" s="8" t="s">
        <v>1022</v>
      </c>
      <c r="P329" s="8" t="s">
        <v>614</v>
      </c>
      <c r="Q329" s="9"/>
    </row>
    <row r="330" spans="1:17" s="22" customFormat="1" ht="162.75" customHeight="1" x14ac:dyDescent="0.2">
      <c r="A330" s="7">
        <f t="shared" si="2"/>
        <v>8</v>
      </c>
      <c r="B330" s="8" t="s">
        <v>419</v>
      </c>
      <c r="C330" s="8" t="s">
        <v>768</v>
      </c>
      <c r="D330" s="15" t="s">
        <v>418</v>
      </c>
      <c r="E330" s="8" t="s">
        <v>263</v>
      </c>
      <c r="F330" s="17">
        <v>40</v>
      </c>
      <c r="G330" s="17">
        <v>63</v>
      </c>
      <c r="H330" s="17">
        <v>22</v>
      </c>
      <c r="I330" s="11">
        <v>23553</v>
      </c>
      <c r="J330" s="8" t="s">
        <v>169</v>
      </c>
      <c r="K330" s="11">
        <v>23553</v>
      </c>
      <c r="L330" s="8" t="s">
        <v>169</v>
      </c>
      <c r="M330" s="19" t="s">
        <v>1180</v>
      </c>
      <c r="N330" s="8" t="s">
        <v>769</v>
      </c>
      <c r="O330" s="8" t="s">
        <v>770</v>
      </c>
      <c r="P330" s="8" t="s">
        <v>614</v>
      </c>
      <c r="Q330" s="9"/>
    </row>
    <row r="331" spans="1:17" s="22" customFormat="1" ht="132" customHeight="1" x14ac:dyDescent="0.2">
      <c r="A331" s="7">
        <f t="shared" si="2"/>
        <v>9</v>
      </c>
      <c r="B331" s="8" t="s">
        <v>1181</v>
      </c>
      <c r="C331" s="8" t="s">
        <v>798</v>
      </c>
      <c r="D331" s="15" t="s">
        <v>420</v>
      </c>
      <c r="E331" s="16" t="s">
        <v>2</v>
      </c>
      <c r="F331" s="17">
        <v>50</v>
      </c>
      <c r="G331" s="17">
        <v>50</v>
      </c>
      <c r="H331" s="17">
        <v>37</v>
      </c>
      <c r="I331" s="58">
        <v>123808.95</v>
      </c>
      <c r="J331" s="8" t="s">
        <v>169</v>
      </c>
      <c r="K331" s="11">
        <v>123808.95</v>
      </c>
      <c r="L331" s="8" t="s">
        <v>613</v>
      </c>
      <c r="M331" s="19" t="s">
        <v>1182</v>
      </c>
      <c r="N331" s="8" t="s">
        <v>799</v>
      </c>
      <c r="O331" s="8" t="s">
        <v>800</v>
      </c>
      <c r="P331" s="8" t="s">
        <v>614</v>
      </c>
      <c r="Q331" s="9"/>
    </row>
    <row r="332" spans="1:17" s="22" customFormat="1" ht="124.5" customHeight="1" x14ac:dyDescent="0.2">
      <c r="A332" s="7">
        <f t="shared" si="2"/>
        <v>10</v>
      </c>
      <c r="B332" s="8" t="s">
        <v>1183</v>
      </c>
      <c r="C332" s="8" t="s">
        <v>1023</v>
      </c>
      <c r="D332" s="15" t="s">
        <v>421</v>
      </c>
      <c r="E332" s="8" t="s">
        <v>2</v>
      </c>
      <c r="F332" s="17">
        <v>30</v>
      </c>
      <c r="G332" s="17">
        <v>30</v>
      </c>
      <c r="H332" s="17">
        <v>0</v>
      </c>
      <c r="I332" s="58">
        <v>4900</v>
      </c>
      <c r="J332" s="8" t="s">
        <v>169</v>
      </c>
      <c r="K332" s="11">
        <f>4900</f>
        <v>4900</v>
      </c>
      <c r="L332" s="8" t="s">
        <v>169</v>
      </c>
      <c r="M332" s="19" t="s">
        <v>1184</v>
      </c>
      <c r="N332" s="8" t="s">
        <v>681</v>
      </c>
      <c r="O332" s="8" t="s">
        <v>681</v>
      </c>
      <c r="P332" s="8" t="s">
        <v>614</v>
      </c>
      <c r="Q332" s="9"/>
    </row>
    <row r="333" spans="1:17" s="22" customFormat="1" ht="129.75" customHeight="1" x14ac:dyDescent="0.2">
      <c r="A333" s="7">
        <f t="shared" si="2"/>
        <v>11</v>
      </c>
      <c r="B333" s="8" t="s">
        <v>1185</v>
      </c>
      <c r="C333" s="8" t="s">
        <v>1285</v>
      </c>
      <c r="D333" s="15" t="s">
        <v>421</v>
      </c>
      <c r="E333" s="8" t="s">
        <v>2</v>
      </c>
      <c r="F333" s="17">
        <v>30</v>
      </c>
      <c r="G333" s="17">
        <v>30</v>
      </c>
      <c r="H333" s="17">
        <v>0</v>
      </c>
      <c r="I333" s="58">
        <v>4900</v>
      </c>
      <c r="J333" s="8" t="s">
        <v>169</v>
      </c>
      <c r="K333" s="11">
        <v>4900</v>
      </c>
      <c r="L333" s="8" t="s">
        <v>169</v>
      </c>
      <c r="M333" s="19" t="s">
        <v>1184</v>
      </c>
      <c r="N333" s="8" t="s">
        <v>681</v>
      </c>
      <c r="O333" s="8" t="s">
        <v>681</v>
      </c>
      <c r="P333" s="8" t="s">
        <v>614</v>
      </c>
      <c r="Q333" s="9"/>
    </row>
    <row r="334" spans="1:17" s="22" customFormat="1" ht="154.5" customHeight="1" x14ac:dyDescent="0.2">
      <c r="A334" s="7">
        <f t="shared" si="2"/>
        <v>12</v>
      </c>
      <c r="B334" s="8" t="s">
        <v>423</v>
      </c>
      <c r="C334" s="8" t="s">
        <v>680</v>
      </c>
      <c r="D334" s="15" t="s">
        <v>422</v>
      </c>
      <c r="E334" s="16" t="s">
        <v>263</v>
      </c>
      <c r="F334" s="57">
        <v>32</v>
      </c>
      <c r="G334" s="17">
        <v>32</v>
      </c>
      <c r="H334" s="17">
        <v>16</v>
      </c>
      <c r="I334" s="58">
        <v>610.48</v>
      </c>
      <c r="J334" s="8" t="s">
        <v>169</v>
      </c>
      <c r="K334" s="11">
        <v>610.48</v>
      </c>
      <c r="L334" s="8" t="s">
        <v>169</v>
      </c>
      <c r="M334" s="19" t="s">
        <v>1186</v>
      </c>
      <c r="N334" s="8" t="s">
        <v>681</v>
      </c>
      <c r="O334" s="8" t="s">
        <v>771</v>
      </c>
      <c r="P334" s="8" t="s">
        <v>614</v>
      </c>
      <c r="Q334" s="9"/>
    </row>
    <row r="335" spans="1:17" s="22" customFormat="1" ht="238.5" customHeight="1" x14ac:dyDescent="0.2">
      <c r="A335" s="7">
        <f t="shared" si="2"/>
        <v>13</v>
      </c>
      <c r="B335" s="8" t="s">
        <v>425</v>
      </c>
      <c r="C335" s="8" t="s">
        <v>700</v>
      </c>
      <c r="D335" s="15" t="s">
        <v>424</v>
      </c>
      <c r="E335" s="16" t="s">
        <v>263</v>
      </c>
      <c r="F335" s="57">
        <v>66</v>
      </c>
      <c r="G335" s="17">
        <v>66</v>
      </c>
      <c r="H335" s="17">
        <v>32</v>
      </c>
      <c r="I335" s="58">
        <v>25763.49</v>
      </c>
      <c r="J335" s="8" t="s">
        <v>169</v>
      </c>
      <c r="K335" s="11">
        <f>6000+7515+1500+4348.49+3400+3000</f>
        <v>25763.489999999998</v>
      </c>
      <c r="L335" s="8" t="s">
        <v>169</v>
      </c>
      <c r="M335" s="19" t="s">
        <v>1187</v>
      </c>
      <c r="N335" s="8" t="s">
        <v>681</v>
      </c>
      <c r="O335" s="8" t="s">
        <v>701</v>
      </c>
      <c r="P335" s="8" t="s">
        <v>614</v>
      </c>
      <c r="Q335" s="9"/>
    </row>
    <row r="336" spans="1:17" s="22" customFormat="1" ht="64.5" customHeight="1" x14ac:dyDescent="0.2">
      <c r="A336" s="7">
        <f t="shared" si="2"/>
        <v>14</v>
      </c>
      <c r="B336" s="8" t="s">
        <v>427</v>
      </c>
      <c r="C336" s="8" t="s">
        <v>1020</v>
      </c>
      <c r="D336" s="15" t="s">
        <v>426</v>
      </c>
      <c r="E336" s="16" t="s">
        <v>2</v>
      </c>
      <c r="F336" s="17">
        <v>50</v>
      </c>
      <c r="G336" s="17">
        <v>50</v>
      </c>
      <c r="H336" s="17">
        <v>37</v>
      </c>
      <c r="I336" s="58">
        <v>146008.85</v>
      </c>
      <c r="J336" s="8" t="s">
        <v>169</v>
      </c>
      <c r="K336" s="11">
        <f>15000+87500+1500+27488.85+5880+2640+6000</f>
        <v>146008.85</v>
      </c>
      <c r="L336" s="8" t="s">
        <v>169</v>
      </c>
      <c r="M336" s="19" t="s">
        <v>1188</v>
      </c>
      <c r="N336" s="8" t="s">
        <v>681</v>
      </c>
      <c r="O336" s="8" t="s">
        <v>681</v>
      </c>
      <c r="P336" s="8" t="s">
        <v>614</v>
      </c>
      <c r="Q336" s="9"/>
    </row>
    <row r="337" spans="1:17" s="22" customFormat="1" ht="225" customHeight="1" x14ac:dyDescent="0.2">
      <c r="A337" s="7">
        <f t="shared" si="2"/>
        <v>15</v>
      </c>
      <c r="B337" s="8" t="s">
        <v>429</v>
      </c>
      <c r="C337" s="8" t="s">
        <v>899</v>
      </c>
      <c r="D337" s="15" t="s">
        <v>428</v>
      </c>
      <c r="E337" s="16" t="s">
        <v>2</v>
      </c>
      <c r="F337" s="17">
        <v>30</v>
      </c>
      <c r="G337" s="17">
        <v>64</v>
      </c>
      <c r="H337" s="17">
        <v>25</v>
      </c>
      <c r="I337" s="58">
        <v>80653.38</v>
      </c>
      <c r="J337" s="8" t="s">
        <v>169</v>
      </c>
      <c r="K337" s="11">
        <f>5400+45000+900+12953.38+9000+5000+2400</f>
        <v>80653.38</v>
      </c>
      <c r="L337" s="8" t="s">
        <v>169</v>
      </c>
      <c r="M337" s="19" t="s">
        <v>1515</v>
      </c>
      <c r="N337" s="8" t="s">
        <v>681</v>
      </c>
      <c r="O337" s="8" t="s">
        <v>681</v>
      </c>
      <c r="P337" s="8" t="s">
        <v>614</v>
      </c>
      <c r="Q337" s="9"/>
    </row>
    <row r="338" spans="1:17" s="22" customFormat="1" ht="231.75" customHeight="1" x14ac:dyDescent="0.2">
      <c r="A338" s="7">
        <f t="shared" si="2"/>
        <v>16</v>
      </c>
      <c r="B338" s="8" t="s">
        <v>431</v>
      </c>
      <c r="C338" s="8" t="s">
        <v>1198</v>
      </c>
      <c r="D338" s="15" t="s">
        <v>430</v>
      </c>
      <c r="E338" s="16" t="s">
        <v>2</v>
      </c>
      <c r="F338" s="57">
        <v>75</v>
      </c>
      <c r="G338" s="17">
        <v>75</v>
      </c>
      <c r="H338" s="17">
        <v>37</v>
      </c>
      <c r="I338" s="58">
        <v>113923.91</v>
      </c>
      <c r="J338" s="8" t="s">
        <v>169</v>
      </c>
      <c r="K338" s="11">
        <f>10800+60600+1800+13918.85+5000+18000+3805.06</f>
        <v>113923.91</v>
      </c>
      <c r="L338" s="8" t="s">
        <v>169</v>
      </c>
      <c r="M338" s="19" t="s">
        <v>1201</v>
      </c>
      <c r="N338" s="8" t="s">
        <v>1199</v>
      </c>
      <c r="O338" s="8" t="s">
        <v>1200</v>
      </c>
      <c r="P338" s="8" t="s">
        <v>614</v>
      </c>
      <c r="Q338" s="9"/>
    </row>
    <row r="339" spans="1:17" s="22" customFormat="1" ht="114.75" customHeight="1" x14ac:dyDescent="0.2">
      <c r="A339" s="7">
        <f t="shared" si="2"/>
        <v>17</v>
      </c>
      <c r="B339" s="8" t="s">
        <v>1189</v>
      </c>
      <c r="C339" s="8" t="s">
        <v>905</v>
      </c>
      <c r="D339" s="15" t="s">
        <v>432</v>
      </c>
      <c r="E339" s="16" t="s">
        <v>2</v>
      </c>
      <c r="F339" s="57">
        <v>119</v>
      </c>
      <c r="G339" s="17">
        <v>119</v>
      </c>
      <c r="H339" s="17">
        <v>63</v>
      </c>
      <c r="I339" s="58">
        <v>103002.15</v>
      </c>
      <c r="J339" s="8" t="s">
        <v>169</v>
      </c>
      <c r="K339" s="11">
        <f>10800+54000+1800+16404.65+9000+6000+4997.5</f>
        <v>103002.15</v>
      </c>
      <c r="L339" s="8" t="s">
        <v>169</v>
      </c>
      <c r="M339" s="19" t="s">
        <v>1190</v>
      </c>
      <c r="N339" s="8" t="s">
        <v>906</v>
      </c>
      <c r="O339" s="8" t="s">
        <v>906</v>
      </c>
      <c r="P339" s="8" t="s">
        <v>614</v>
      </c>
      <c r="Q339" s="9"/>
    </row>
    <row r="340" spans="1:17" s="22" customFormat="1" ht="78.75" customHeight="1" x14ac:dyDescent="0.2">
      <c r="A340" s="7">
        <f t="shared" si="2"/>
        <v>18</v>
      </c>
      <c r="B340" s="8" t="s">
        <v>434</v>
      </c>
      <c r="C340" s="8" t="s">
        <v>1024</v>
      </c>
      <c r="D340" s="15" t="s">
        <v>433</v>
      </c>
      <c r="E340" s="16" t="s">
        <v>2</v>
      </c>
      <c r="F340" s="57">
        <v>97</v>
      </c>
      <c r="G340" s="17">
        <v>97</v>
      </c>
      <c r="H340" s="17">
        <v>60</v>
      </c>
      <c r="I340" s="58">
        <v>61585.55</v>
      </c>
      <c r="J340" s="8" t="s">
        <v>169</v>
      </c>
      <c r="K340" s="11">
        <f>4998.5+8000+8400+12250+7000+2100+18837.05</f>
        <v>61585.55</v>
      </c>
      <c r="L340" s="8" t="s">
        <v>169</v>
      </c>
      <c r="M340" s="19" t="s">
        <v>1191</v>
      </c>
      <c r="N340" s="8" t="s">
        <v>681</v>
      </c>
      <c r="O340" s="8" t="s">
        <v>681</v>
      </c>
      <c r="P340" s="8" t="s">
        <v>614</v>
      </c>
      <c r="Q340" s="9"/>
    </row>
    <row r="341" spans="1:17" s="22" customFormat="1" ht="99.75" customHeight="1" x14ac:dyDescent="0.2">
      <c r="A341" s="7">
        <f t="shared" si="2"/>
        <v>19</v>
      </c>
      <c r="B341" s="8" t="s">
        <v>436</v>
      </c>
      <c r="C341" s="8" t="s">
        <v>886</v>
      </c>
      <c r="D341" s="15" t="s">
        <v>435</v>
      </c>
      <c r="E341" s="16" t="s">
        <v>2</v>
      </c>
      <c r="F341" s="17">
        <v>70</v>
      </c>
      <c r="G341" s="17">
        <v>70</v>
      </c>
      <c r="H341" s="17">
        <v>59</v>
      </c>
      <c r="I341" s="58">
        <v>207078.44</v>
      </c>
      <c r="J341" s="8" t="s">
        <v>169</v>
      </c>
      <c r="K341" s="11">
        <f>21000+105000+55708.44+4270+10000+2100+9000</f>
        <v>207078.44</v>
      </c>
      <c r="L341" s="8" t="s">
        <v>169</v>
      </c>
      <c r="M341" s="19" t="s">
        <v>1192</v>
      </c>
      <c r="N341" s="54" t="s">
        <v>681</v>
      </c>
      <c r="O341" s="54" t="s">
        <v>681</v>
      </c>
      <c r="P341" s="8" t="s">
        <v>614</v>
      </c>
      <c r="Q341" s="9"/>
    </row>
    <row r="342" spans="1:17" s="22" customFormat="1" ht="110.25" customHeight="1" x14ac:dyDescent="0.2">
      <c r="A342" s="7">
        <f t="shared" si="2"/>
        <v>20</v>
      </c>
      <c r="B342" s="8" t="s">
        <v>438</v>
      </c>
      <c r="C342" s="8" t="s">
        <v>1202</v>
      </c>
      <c r="D342" s="15" t="s">
        <v>437</v>
      </c>
      <c r="E342" s="16" t="s">
        <v>263</v>
      </c>
      <c r="F342" s="57">
        <v>67</v>
      </c>
      <c r="G342" s="17">
        <v>67</v>
      </c>
      <c r="H342" s="17">
        <v>38</v>
      </c>
      <c r="I342" s="58">
        <v>81792.800000000003</v>
      </c>
      <c r="J342" s="8" t="s">
        <v>169</v>
      </c>
      <c r="K342" s="11">
        <f>10800+48000+1800+4500+8000+3695.3+4997.5</f>
        <v>81792.800000000003</v>
      </c>
      <c r="L342" s="8" t="s">
        <v>169</v>
      </c>
      <c r="M342" s="19" t="s">
        <v>1203</v>
      </c>
      <c r="N342" s="54" t="s">
        <v>1019</v>
      </c>
      <c r="O342" s="54" t="s">
        <v>1204</v>
      </c>
      <c r="P342" s="8" t="s">
        <v>614</v>
      </c>
      <c r="Q342" s="9"/>
    </row>
    <row r="343" spans="1:17" s="22" customFormat="1" ht="408.75" customHeight="1" x14ac:dyDescent="0.2">
      <c r="A343" s="7">
        <f t="shared" si="2"/>
        <v>21</v>
      </c>
      <c r="B343" s="8" t="s">
        <v>440</v>
      </c>
      <c r="C343" s="8" t="s">
        <v>766</v>
      </c>
      <c r="D343" s="15" t="s">
        <v>439</v>
      </c>
      <c r="E343" s="16" t="s">
        <v>2</v>
      </c>
      <c r="F343" s="57">
        <v>100</v>
      </c>
      <c r="G343" s="17">
        <v>100</v>
      </c>
      <c r="H343" s="17">
        <v>33</v>
      </c>
      <c r="I343" s="58">
        <v>56678.68</v>
      </c>
      <c r="J343" s="8" t="s">
        <v>169</v>
      </c>
      <c r="K343" s="11">
        <f>4800+18000+1200+14489.2+5000+9000+4189.48</f>
        <v>56678.679999999993</v>
      </c>
      <c r="L343" s="8" t="s">
        <v>169</v>
      </c>
      <c r="M343" s="19" t="s">
        <v>1193</v>
      </c>
      <c r="N343" s="8" t="s">
        <v>888</v>
      </c>
      <c r="O343" s="8" t="s">
        <v>767</v>
      </c>
      <c r="P343" s="8" t="s">
        <v>614</v>
      </c>
      <c r="Q343" s="9"/>
    </row>
    <row r="344" spans="1:17" s="22" customFormat="1" ht="79.5" customHeight="1" x14ac:dyDescent="0.2">
      <c r="A344" s="7">
        <f t="shared" si="2"/>
        <v>22</v>
      </c>
      <c r="B344" s="8" t="s">
        <v>442</v>
      </c>
      <c r="C344" s="8" t="s">
        <v>887</v>
      </c>
      <c r="D344" s="15" t="s">
        <v>441</v>
      </c>
      <c r="E344" s="16" t="s">
        <v>2</v>
      </c>
      <c r="F344" s="17">
        <v>40</v>
      </c>
      <c r="G344" s="17">
        <v>40</v>
      </c>
      <c r="H344" s="17">
        <v>28</v>
      </c>
      <c r="I344" s="58">
        <v>91522.99</v>
      </c>
      <c r="J344" s="8" t="s">
        <v>169</v>
      </c>
      <c r="K344" s="11">
        <f>7200+45000+1200+14581.75+7000+13500+3041.24</f>
        <v>91522.99</v>
      </c>
      <c r="L344" s="11" t="s">
        <v>169</v>
      </c>
      <c r="M344" s="19" t="s">
        <v>1194</v>
      </c>
      <c r="N344" s="8" t="s">
        <v>889</v>
      </c>
      <c r="O344" s="8" t="s">
        <v>889</v>
      </c>
      <c r="P344" s="8" t="s">
        <v>614</v>
      </c>
      <c r="Q344" s="9"/>
    </row>
    <row r="345" spans="1:17" s="22" customFormat="1" ht="75.75" customHeight="1" x14ac:dyDescent="0.2">
      <c r="A345" s="7">
        <f t="shared" si="2"/>
        <v>23</v>
      </c>
      <c r="B345" s="8" t="s">
        <v>443</v>
      </c>
      <c r="C345" s="8" t="s">
        <v>1205</v>
      </c>
      <c r="D345" s="15" t="s">
        <v>441</v>
      </c>
      <c r="E345" s="16" t="s">
        <v>2</v>
      </c>
      <c r="F345" s="17">
        <v>40</v>
      </c>
      <c r="G345" s="17">
        <v>40</v>
      </c>
      <c r="H345" s="17">
        <v>26</v>
      </c>
      <c r="I345" s="58">
        <v>111051.49</v>
      </c>
      <c r="J345" s="8" t="s">
        <v>169</v>
      </c>
      <c r="K345" s="11">
        <f>7200+55125+1200+18905.9+18000+3620.59+7000</f>
        <v>111051.48999999999</v>
      </c>
      <c r="L345" s="8" t="s">
        <v>169</v>
      </c>
      <c r="M345" s="19" t="s">
        <v>1194</v>
      </c>
      <c r="N345" s="8" t="s">
        <v>889</v>
      </c>
      <c r="O345" s="8" t="s">
        <v>889</v>
      </c>
      <c r="P345" s="8" t="s">
        <v>614</v>
      </c>
      <c r="Q345" s="9"/>
    </row>
    <row r="346" spans="1:17" s="22" customFormat="1" ht="87.75" customHeight="1" x14ac:dyDescent="0.2">
      <c r="A346" s="7">
        <f t="shared" si="2"/>
        <v>24</v>
      </c>
      <c r="B346" s="8" t="s">
        <v>1195</v>
      </c>
      <c r="C346" s="8" t="s">
        <v>1018</v>
      </c>
      <c r="D346" s="15" t="s">
        <v>444</v>
      </c>
      <c r="E346" s="16" t="s">
        <v>2</v>
      </c>
      <c r="F346" s="57">
        <v>62</v>
      </c>
      <c r="G346" s="17">
        <v>62</v>
      </c>
      <c r="H346" s="17">
        <v>48</v>
      </c>
      <c r="I346" s="58">
        <v>171356.26</v>
      </c>
      <c r="J346" s="8" t="s">
        <v>169</v>
      </c>
      <c r="K346" s="11">
        <f>17040+87850+1800+23586.26+10920+24900+5260</f>
        <v>171356.26</v>
      </c>
      <c r="L346" s="8" t="s">
        <v>169</v>
      </c>
      <c r="M346" s="19" t="s">
        <v>1188</v>
      </c>
      <c r="N346" s="8" t="s">
        <v>1019</v>
      </c>
      <c r="O346" s="8" t="s">
        <v>1019</v>
      </c>
      <c r="P346" s="8" t="s">
        <v>614</v>
      </c>
      <c r="Q346" s="9"/>
    </row>
    <row r="347" spans="1:17" s="22" customFormat="1" ht="96.75" customHeight="1" x14ac:dyDescent="0.2">
      <c r="A347" s="7">
        <f t="shared" si="2"/>
        <v>25</v>
      </c>
      <c r="B347" s="8" t="s">
        <v>1196</v>
      </c>
      <c r="C347" s="8" t="s">
        <v>907</v>
      </c>
      <c r="D347" s="15" t="s">
        <v>445</v>
      </c>
      <c r="E347" s="16" t="s">
        <v>2</v>
      </c>
      <c r="F347" s="17">
        <v>10</v>
      </c>
      <c r="G347" s="17">
        <v>23</v>
      </c>
      <c r="H347" s="17">
        <v>4</v>
      </c>
      <c r="I347" s="11">
        <v>5000</v>
      </c>
      <c r="J347" s="8" t="s">
        <v>169</v>
      </c>
      <c r="K347" s="11">
        <v>5000</v>
      </c>
      <c r="L347" s="8" t="s">
        <v>169</v>
      </c>
      <c r="M347" s="19" t="s">
        <v>1197</v>
      </c>
      <c r="N347" s="8" t="s">
        <v>910</v>
      </c>
      <c r="O347" s="8" t="s">
        <v>910</v>
      </c>
      <c r="P347" s="8" t="s">
        <v>614</v>
      </c>
      <c r="Q347" s="9"/>
    </row>
    <row r="348" spans="1:17" s="22" customFormat="1" ht="80.25" customHeight="1" x14ac:dyDescent="0.2">
      <c r="A348" s="7">
        <f t="shared" si="2"/>
        <v>26</v>
      </c>
      <c r="B348" s="8" t="s">
        <v>446</v>
      </c>
      <c r="C348" s="8" t="s">
        <v>1286</v>
      </c>
      <c r="D348" s="15" t="s">
        <v>445</v>
      </c>
      <c r="E348" s="16" t="s">
        <v>2</v>
      </c>
      <c r="F348" s="17">
        <v>10</v>
      </c>
      <c r="G348" s="17">
        <v>32</v>
      </c>
      <c r="H348" s="17">
        <v>6</v>
      </c>
      <c r="I348" s="11">
        <v>5000</v>
      </c>
      <c r="J348" s="8" t="s">
        <v>169</v>
      </c>
      <c r="K348" s="11">
        <v>5000</v>
      </c>
      <c r="L348" s="11" t="s">
        <v>169</v>
      </c>
      <c r="M348" s="19" t="s">
        <v>1287</v>
      </c>
      <c r="N348" s="8" t="s">
        <v>681</v>
      </c>
      <c r="O348" s="8" t="s">
        <v>681</v>
      </c>
      <c r="P348" s="8" t="s">
        <v>614</v>
      </c>
      <c r="Q348" s="9"/>
    </row>
    <row r="349" spans="1:17" s="22" customFormat="1" ht="230.25" customHeight="1" x14ac:dyDescent="0.2">
      <c r="A349" s="7">
        <f t="shared" si="2"/>
        <v>27</v>
      </c>
      <c r="B349" s="8" t="s">
        <v>907</v>
      </c>
      <c r="C349" s="8" t="s">
        <v>907</v>
      </c>
      <c r="D349" s="56" t="s">
        <v>908</v>
      </c>
      <c r="E349" s="55" t="s">
        <v>2</v>
      </c>
      <c r="F349" s="57">
        <v>1147</v>
      </c>
      <c r="G349" s="57">
        <v>1147</v>
      </c>
      <c r="H349" s="57">
        <v>716</v>
      </c>
      <c r="I349" s="58">
        <v>236767.79</v>
      </c>
      <c r="J349" s="55" t="s">
        <v>169</v>
      </c>
      <c r="K349" s="58">
        <f>130962.57+4500+41000+30000+1000+29305.22</f>
        <v>236767.79</v>
      </c>
      <c r="L349" s="58" t="s">
        <v>169</v>
      </c>
      <c r="M349" s="19" t="s">
        <v>1520</v>
      </c>
      <c r="N349" s="8" t="s">
        <v>909</v>
      </c>
      <c r="O349" s="8" t="s">
        <v>909</v>
      </c>
      <c r="P349" s="8" t="s">
        <v>614</v>
      </c>
      <c r="Q349" s="55"/>
    </row>
    <row r="350" spans="1:17" s="22" customFormat="1" ht="164.25" customHeight="1" x14ac:dyDescent="0.2">
      <c r="A350" s="7">
        <f t="shared" si="2"/>
        <v>28</v>
      </c>
      <c r="B350" s="55" t="s">
        <v>1303</v>
      </c>
      <c r="C350" s="8" t="s">
        <v>1305</v>
      </c>
      <c r="D350" s="56" t="s">
        <v>1288</v>
      </c>
      <c r="E350" s="55" t="s">
        <v>2</v>
      </c>
      <c r="F350" s="57">
        <v>50</v>
      </c>
      <c r="G350" s="17">
        <v>50</v>
      </c>
      <c r="H350" s="17">
        <v>49</v>
      </c>
      <c r="I350" s="58">
        <v>30875.42</v>
      </c>
      <c r="J350" s="8" t="s">
        <v>169</v>
      </c>
      <c r="K350" s="11">
        <f>2520+2820+22422+1500+1613.42</f>
        <v>30875.42</v>
      </c>
      <c r="L350" s="11" t="s">
        <v>169</v>
      </c>
      <c r="M350" s="19" t="s">
        <v>1306</v>
      </c>
      <c r="N350" s="8" t="s">
        <v>1307</v>
      </c>
      <c r="O350" s="8" t="s">
        <v>1308</v>
      </c>
      <c r="P350" s="8" t="s">
        <v>614</v>
      </c>
      <c r="Q350" s="8"/>
    </row>
    <row r="351" spans="1:17" s="22" customFormat="1" ht="148.5" customHeight="1" x14ac:dyDescent="0.2">
      <c r="A351" s="7">
        <f t="shared" si="2"/>
        <v>29</v>
      </c>
      <c r="B351" s="55" t="s">
        <v>1304</v>
      </c>
      <c r="C351" s="8" t="s">
        <v>1313</v>
      </c>
      <c r="D351" s="56" t="s">
        <v>1289</v>
      </c>
      <c r="E351" s="55" t="s">
        <v>2</v>
      </c>
      <c r="F351" s="57">
        <v>30</v>
      </c>
      <c r="G351" s="17">
        <v>32</v>
      </c>
      <c r="H351" s="17">
        <v>21</v>
      </c>
      <c r="I351" s="58">
        <v>24300</v>
      </c>
      <c r="J351" s="55"/>
      <c r="K351" s="11">
        <f>5400+18000+900</f>
        <v>24300</v>
      </c>
      <c r="L351" s="11" t="s">
        <v>169</v>
      </c>
      <c r="M351" s="19" t="s">
        <v>1314</v>
      </c>
      <c r="N351" s="8" t="s">
        <v>1019</v>
      </c>
      <c r="O351" s="8" t="s">
        <v>1315</v>
      </c>
      <c r="P351" s="8" t="s">
        <v>614</v>
      </c>
      <c r="Q351" s="8"/>
    </row>
    <row r="352" spans="1:17" s="71" customFormat="1" ht="24" customHeight="1" x14ac:dyDescent="0.2">
      <c r="A352" s="129" t="s">
        <v>150</v>
      </c>
      <c r="B352" s="130"/>
      <c r="C352" s="130"/>
      <c r="D352" s="130"/>
      <c r="E352" s="130"/>
      <c r="F352" s="130"/>
      <c r="G352" s="130"/>
      <c r="H352" s="130"/>
      <c r="I352" s="130"/>
      <c r="J352" s="130"/>
      <c r="K352" s="130"/>
      <c r="L352" s="130"/>
      <c r="M352" s="130"/>
      <c r="N352" s="130"/>
      <c r="O352" s="130"/>
      <c r="P352" s="130"/>
      <c r="Q352" s="131"/>
    </row>
    <row r="353" spans="1:17" s="22" customFormat="1" ht="120.75" customHeight="1" x14ac:dyDescent="0.2">
      <c r="A353" s="7">
        <v>1</v>
      </c>
      <c r="B353" s="8" t="s">
        <v>615</v>
      </c>
      <c r="C353" s="8" t="s">
        <v>615</v>
      </c>
      <c r="D353" s="59" t="s">
        <v>616</v>
      </c>
      <c r="E353" s="16" t="s">
        <v>258</v>
      </c>
      <c r="F353" s="17" t="s">
        <v>617</v>
      </c>
      <c r="G353" s="17" t="s">
        <v>617</v>
      </c>
      <c r="H353" s="17"/>
      <c r="I353" s="25" t="s">
        <v>648</v>
      </c>
      <c r="J353" s="8" t="s">
        <v>169</v>
      </c>
      <c r="K353" s="11"/>
      <c r="L353" s="8"/>
      <c r="M353" s="8" t="s">
        <v>618</v>
      </c>
      <c r="N353" s="8" t="s">
        <v>619</v>
      </c>
      <c r="O353" s="8" t="s">
        <v>619</v>
      </c>
      <c r="P353" s="8"/>
      <c r="Q353" s="8"/>
    </row>
    <row r="354" spans="1:17" s="22" customFormat="1" ht="139.5" customHeight="1" x14ac:dyDescent="0.2">
      <c r="A354" s="7">
        <v>2</v>
      </c>
      <c r="B354" s="8" t="s">
        <v>620</v>
      </c>
      <c r="C354" s="8" t="s">
        <v>621</v>
      </c>
      <c r="D354" s="59" t="s">
        <v>622</v>
      </c>
      <c r="E354" s="16" t="s">
        <v>2</v>
      </c>
      <c r="F354" s="17">
        <v>21</v>
      </c>
      <c r="G354" s="17">
        <v>21</v>
      </c>
      <c r="H354" s="17"/>
      <c r="I354" s="25" t="s">
        <v>2</v>
      </c>
      <c r="J354" s="8" t="s">
        <v>169</v>
      </c>
      <c r="K354" s="11"/>
      <c r="L354" s="8"/>
      <c r="M354" s="8" t="s">
        <v>624</v>
      </c>
      <c r="N354" s="8" t="s">
        <v>619</v>
      </c>
      <c r="O354" s="8" t="s">
        <v>619</v>
      </c>
      <c r="P354" s="8"/>
      <c r="Q354" s="8"/>
    </row>
    <row r="355" spans="1:17" s="22" customFormat="1" ht="105.75" customHeight="1" x14ac:dyDescent="0.2">
      <c r="A355" s="7">
        <v>3</v>
      </c>
      <c r="B355" s="8" t="s">
        <v>625</v>
      </c>
      <c r="C355" s="8" t="s">
        <v>625</v>
      </c>
      <c r="D355" s="59" t="s">
        <v>626</v>
      </c>
      <c r="E355" s="16" t="s">
        <v>623</v>
      </c>
      <c r="F355" s="17">
        <v>200</v>
      </c>
      <c r="G355" s="17">
        <v>200</v>
      </c>
      <c r="H355" s="17"/>
      <c r="I355" s="25" t="s">
        <v>623</v>
      </c>
      <c r="J355" s="8" t="s">
        <v>169</v>
      </c>
      <c r="K355" s="11"/>
      <c r="L355" s="8"/>
      <c r="M355" s="8" t="s">
        <v>627</v>
      </c>
      <c r="N355" s="8" t="s">
        <v>619</v>
      </c>
      <c r="O355" s="8" t="s">
        <v>619</v>
      </c>
      <c r="P355" s="8"/>
      <c r="Q355" s="8"/>
    </row>
    <row r="356" spans="1:17" s="22" customFormat="1" ht="120" customHeight="1" x14ac:dyDescent="0.2">
      <c r="A356" s="7">
        <v>4</v>
      </c>
      <c r="B356" s="8" t="s">
        <v>628</v>
      </c>
      <c r="C356" s="8" t="s">
        <v>628</v>
      </c>
      <c r="D356" s="59" t="s">
        <v>629</v>
      </c>
      <c r="E356" s="16" t="s">
        <v>2</v>
      </c>
      <c r="F356" s="17">
        <v>21</v>
      </c>
      <c r="G356" s="17">
        <v>21</v>
      </c>
      <c r="H356" s="17"/>
      <c r="I356" s="25" t="s">
        <v>2</v>
      </c>
      <c r="J356" s="8" t="s">
        <v>169</v>
      </c>
      <c r="K356" s="11"/>
      <c r="L356" s="8"/>
      <c r="M356" s="8" t="s">
        <v>630</v>
      </c>
      <c r="N356" s="8" t="s">
        <v>619</v>
      </c>
      <c r="O356" s="8" t="s">
        <v>619</v>
      </c>
      <c r="P356" s="8"/>
      <c r="Q356" s="8"/>
    </row>
    <row r="357" spans="1:17" s="22" customFormat="1" ht="99.75" customHeight="1" x14ac:dyDescent="0.2">
      <c r="A357" s="7">
        <v>5</v>
      </c>
      <c r="B357" s="8" t="s">
        <v>631</v>
      </c>
      <c r="C357" s="8" t="s">
        <v>631</v>
      </c>
      <c r="D357" s="59" t="s">
        <v>634</v>
      </c>
      <c r="E357" s="16" t="s">
        <v>258</v>
      </c>
      <c r="F357" s="17">
        <v>20</v>
      </c>
      <c r="G357" s="17">
        <v>20</v>
      </c>
      <c r="H357" s="17"/>
      <c r="I357" s="25" t="s">
        <v>648</v>
      </c>
      <c r="J357" s="8" t="s">
        <v>169</v>
      </c>
      <c r="K357" s="11"/>
      <c r="L357" s="8"/>
      <c r="M357" s="8" t="s">
        <v>635</v>
      </c>
      <c r="N357" s="8" t="s">
        <v>619</v>
      </c>
      <c r="O357" s="8" t="s">
        <v>619</v>
      </c>
      <c r="P357" s="8"/>
      <c r="Q357" s="8"/>
    </row>
    <row r="358" spans="1:17" s="22" customFormat="1" ht="93" customHeight="1" x14ac:dyDescent="0.2">
      <c r="A358" s="7">
        <v>6</v>
      </c>
      <c r="B358" s="8" t="s">
        <v>632</v>
      </c>
      <c r="C358" s="8" t="s">
        <v>633</v>
      </c>
      <c r="D358" s="59" t="s">
        <v>636</v>
      </c>
      <c r="E358" s="16" t="s">
        <v>258</v>
      </c>
      <c r="F358" s="17">
        <v>25</v>
      </c>
      <c r="G358" s="17">
        <v>25</v>
      </c>
      <c r="H358" s="17"/>
      <c r="I358" s="25" t="s">
        <v>648</v>
      </c>
      <c r="J358" s="8" t="s">
        <v>169</v>
      </c>
      <c r="K358" s="11"/>
      <c r="L358" s="8"/>
      <c r="M358" s="8" t="s">
        <v>635</v>
      </c>
      <c r="N358" s="8" t="s">
        <v>619</v>
      </c>
      <c r="O358" s="8" t="s">
        <v>619</v>
      </c>
      <c r="P358" s="8"/>
      <c r="Q358" s="8"/>
    </row>
    <row r="359" spans="1:17" s="22" customFormat="1" ht="81.75" customHeight="1" x14ac:dyDescent="0.2">
      <c r="A359" s="7">
        <v>7</v>
      </c>
      <c r="B359" s="8" t="s">
        <v>637</v>
      </c>
      <c r="C359" s="8" t="s">
        <v>638</v>
      </c>
      <c r="D359" s="59" t="s">
        <v>639</v>
      </c>
      <c r="E359" s="16" t="s">
        <v>2</v>
      </c>
      <c r="F359" s="17">
        <v>20</v>
      </c>
      <c r="G359" s="17">
        <v>50</v>
      </c>
      <c r="H359" s="17"/>
      <c r="I359" s="25" t="s">
        <v>2</v>
      </c>
      <c r="J359" s="8" t="s">
        <v>169</v>
      </c>
      <c r="K359" s="11"/>
      <c r="L359" s="8"/>
      <c r="M359" s="8" t="s">
        <v>640</v>
      </c>
      <c r="N359" s="8" t="s">
        <v>619</v>
      </c>
      <c r="O359" s="8" t="s">
        <v>619</v>
      </c>
      <c r="P359" s="8"/>
      <c r="Q359" s="8"/>
    </row>
    <row r="360" spans="1:17" s="22" customFormat="1" ht="79.5" customHeight="1" x14ac:dyDescent="0.2">
      <c r="A360" s="7">
        <v>8</v>
      </c>
      <c r="B360" s="8" t="s">
        <v>637</v>
      </c>
      <c r="C360" s="8" t="s">
        <v>637</v>
      </c>
      <c r="D360" s="59" t="s">
        <v>641</v>
      </c>
      <c r="E360" s="16" t="s">
        <v>258</v>
      </c>
      <c r="F360" s="17" t="s">
        <v>642</v>
      </c>
      <c r="G360" s="17" t="s">
        <v>642</v>
      </c>
      <c r="H360" s="17"/>
      <c r="I360" s="25" t="s">
        <v>648</v>
      </c>
      <c r="J360" s="8" t="s">
        <v>169</v>
      </c>
      <c r="K360" s="11"/>
      <c r="L360" s="8"/>
      <c r="M360" s="8" t="s">
        <v>643</v>
      </c>
      <c r="N360" s="8" t="s">
        <v>619</v>
      </c>
      <c r="O360" s="8" t="s">
        <v>619</v>
      </c>
      <c r="P360" s="8"/>
      <c r="Q360" s="8"/>
    </row>
    <row r="361" spans="1:17" s="22" customFormat="1" ht="95.25" customHeight="1" x14ac:dyDescent="0.2">
      <c r="A361" s="7">
        <v>9</v>
      </c>
      <c r="B361" s="8" t="s">
        <v>644</v>
      </c>
      <c r="C361" s="8" t="s">
        <v>644</v>
      </c>
      <c r="D361" s="59" t="s">
        <v>645</v>
      </c>
      <c r="E361" s="16" t="s">
        <v>2</v>
      </c>
      <c r="F361" s="17">
        <v>150</v>
      </c>
      <c r="G361" s="17">
        <v>150</v>
      </c>
      <c r="H361" s="17"/>
      <c r="I361" s="25" t="s">
        <v>2</v>
      </c>
      <c r="J361" s="8" t="s">
        <v>169</v>
      </c>
      <c r="K361" s="11"/>
      <c r="L361" s="8"/>
      <c r="M361" s="8" t="s">
        <v>646</v>
      </c>
      <c r="N361" s="8" t="s">
        <v>619</v>
      </c>
      <c r="O361" s="8" t="s">
        <v>619</v>
      </c>
      <c r="P361" s="8"/>
      <c r="Q361" s="8"/>
    </row>
    <row r="362" spans="1:17" s="22" customFormat="1" ht="84" customHeight="1" x14ac:dyDescent="0.2">
      <c r="A362" s="7">
        <v>10</v>
      </c>
      <c r="B362" s="8" t="s">
        <v>647</v>
      </c>
      <c r="C362" s="8" t="s">
        <v>647</v>
      </c>
      <c r="D362" s="59" t="s">
        <v>650</v>
      </c>
      <c r="E362" s="16" t="s">
        <v>258</v>
      </c>
      <c r="F362" s="17">
        <v>4</v>
      </c>
      <c r="G362" s="17">
        <v>4</v>
      </c>
      <c r="H362" s="17"/>
      <c r="I362" s="25" t="s">
        <v>648</v>
      </c>
      <c r="J362" s="8" t="s">
        <v>169</v>
      </c>
      <c r="K362" s="11"/>
      <c r="L362" s="8"/>
      <c r="M362" s="8" t="s">
        <v>651</v>
      </c>
      <c r="N362" s="8" t="s">
        <v>619</v>
      </c>
      <c r="O362" s="8" t="s">
        <v>619</v>
      </c>
      <c r="P362" s="8"/>
      <c r="Q362" s="8"/>
    </row>
    <row r="363" spans="1:17" s="22" customFormat="1" ht="148.5" customHeight="1" x14ac:dyDescent="0.2">
      <c r="A363" s="7">
        <v>11</v>
      </c>
      <c r="B363" s="8" t="s">
        <v>649</v>
      </c>
      <c r="C363" s="8" t="s">
        <v>649</v>
      </c>
      <c r="D363" s="59" t="s">
        <v>652</v>
      </c>
      <c r="E363" s="16" t="s">
        <v>258</v>
      </c>
      <c r="F363" s="17">
        <v>25</v>
      </c>
      <c r="G363" s="17">
        <v>25</v>
      </c>
      <c r="H363" s="17"/>
      <c r="I363" s="25" t="s">
        <v>648</v>
      </c>
      <c r="J363" s="8" t="s">
        <v>169</v>
      </c>
      <c r="K363" s="11"/>
      <c r="L363" s="8"/>
      <c r="M363" s="8" t="s">
        <v>653</v>
      </c>
      <c r="N363" s="8" t="s">
        <v>619</v>
      </c>
      <c r="O363" s="8" t="s">
        <v>619</v>
      </c>
      <c r="P363" s="8"/>
      <c r="Q363" s="8"/>
    </row>
    <row r="364" spans="1:17" s="22" customFormat="1" ht="126.75" customHeight="1" x14ac:dyDescent="0.2">
      <c r="A364" s="7">
        <v>12</v>
      </c>
      <c r="B364" s="8" t="s">
        <v>654</v>
      </c>
      <c r="C364" s="8" t="s">
        <v>654</v>
      </c>
      <c r="D364" s="59" t="s">
        <v>655</v>
      </c>
      <c r="E364" s="16" t="s">
        <v>258</v>
      </c>
      <c r="F364" s="17">
        <v>20</v>
      </c>
      <c r="G364" s="17">
        <v>20</v>
      </c>
      <c r="H364" s="17"/>
      <c r="I364" s="25" t="s">
        <v>648</v>
      </c>
      <c r="J364" s="8" t="s">
        <v>169</v>
      </c>
      <c r="K364" s="11"/>
      <c r="L364" s="8"/>
      <c r="M364" s="8" t="s">
        <v>653</v>
      </c>
      <c r="N364" s="8" t="s">
        <v>619</v>
      </c>
      <c r="O364" s="8" t="s">
        <v>619</v>
      </c>
      <c r="P364" s="8"/>
      <c r="Q364" s="8"/>
    </row>
    <row r="365" spans="1:17" s="22" customFormat="1" ht="99" customHeight="1" x14ac:dyDescent="0.2">
      <c r="A365" s="7">
        <v>13</v>
      </c>
      <c r="B365" s="8" t="s">
        <v>656</v>
      </c>
      <c r="C365" s="8" t="s">
        <v>656</v>
      </c>
      <c r="D365" s="59" t="s">
        <v>657</v>
      </c>
      <c r="E365" s="16" t="s">
        <v>2</v>
      </c>
      <c r="F365" s="17">
        <v>30</v>
      </c>
      <c r="G365" s="17">
        <v>30</v>
      </c>
      <c r="H365" s="17"/>
      <c r="I365" s="25"/>
      <c r="J365" s="8" t="s">
        <v>169</v>
      </c>
      <c r="K365" s="11"/>
      <c r="L365" s="8"/>
      <c r="M365" s="8" t="s">
        <v>658</v>
      </c>
      <c r="N365" s="8" t="s">
        <v>619</v>
      </c>
      <c r="O365" s="8" t="s">
        <v>619</v>
      </c>
      <c r="P365" s="8"/>
      <c r="Q365" s="8"/>
    </row>
    <row r="366" spans="1:17" s="22" customFormat="1" ht="72.75" customHeight="1" x14ac:dyDescent="0.2">
      <c r="A366" s="7">
        <v>14</v>
      </c>
      <c r="B366" s="8" t="s">
        <v>659</v>
      </c>
      <c r="C366" s="8" t="s">
        <v>659</v>
      </c>
      <c r="D366" s="59" t="s">
        <v>660</v>
      </c>
      <c r="E366" s="16" t="s">
        <v>258</v>
      </c>
      <c r="F366" s="17">
        <v>25</v>
      </c>
      <c r="G366" s="17">
        <v>25</v>
      </c>
      <c r="H366" s="17"/>
      <c r="I366" s="25"/>
      <c r="J366" s="8" t="s">
        <v>169</v>
      </c>
      <c r="K366" s="11"/>
      <c r="L366" s="8"/>
      <c r="M366" s="8" t="s">
        <v>675</v>
      </c>
      <c r="N366" s="8" t="s">
        <v>619</v>
      </c>
      <c r="O366" s="8" t="s">
        <v>619</v>
      </c>
      <c r="P366" s="8"/>
      <c r="Q366" s="8"/>
    </row>
    <row r="367" spans="1:17" s="22" customFormat="1" ht="72.75" customHeight="1" x14ac:dyDescent="0.2">
      <c r="A367" s="7">
        <v>15</v>
      </c>
      <c r="B367" s="8" t="s">
        <v>661</v>
      </c>
      <c r="C367" s="8" t="s">
        <v>661</v>
      </c>
      <c r="D367" s="59" t="s">
        <v>662</v>
      </c>
      <c r="E367" s="16" t="s">
        <v>258</v>
      </c>
      <c r="F367" s="17">
        <v>5</v>
      </c>
      <c r="G367" s="17">
        <v>5</v>
      </c>
      <c r="H367" s="17"/>
      <c r="I367" s="25"/>
      <c r="J367" s="8" t="s">
        <v>169</v>
      </c>
      <c r="K367" s="11"/>
      <c r="L367" s="8"/>
      <c r="M367" s="8" t="s">
        <v>676</v>
      </c>
      <c r="N367" s="8" t="s">
        <v>619</v>
      </c>
      <c r="O367" s="8" t="s">
        <v>619</v>
      </c>
      <c r="P367" s="8"/>
      <c r="Q367" s="8"/>
    </row>
    <row r="368" spans="1:17" s="22" customFormat="1" ht="72.75" customHeight="1" x14ac:dyDescent="0.2">
      <c r="A368" s="7">
        <v>16</v>
      </c>
      <c r="B368" s="8" t="s">
        <v>663</v>
      </c>
      <c r="C368" s="8" t="s">
        <v>663</v>
      </c>
      <c r="D368" s="59" t="s">
        <v>664</v>
      </c>
      <c r="E368" s="16" t="s">
        <v>258</v>
      </c>
      <c r="F368" s="17">
        <v>23</v>
      </c>
      <c r="G368" s="17">
        <v>23</v>
      </c>
      <c r="H368" s="17"/>
      <c r="I368" s="25"/>
      <c r="J368" s="8" t="s">
        <v>169</v>
      </c>
      <c r="K368" s="11"/>
      <c r="L368" s="8"/>
      <c r="M368" s="8" t="s">
        <v>675</v>
      </c>
      <c r="N368" s="8" t="s">
        <v>619</v>
      </c>
      <c r="O368" s="8" t="s">
        <v>619</v>
      </c>
      <c r="P368" s="8"/>
      <c r="Q368" s="8"/>
    </row>
    <row r="369" spans="1:17" s="22" customFormat="1" ht="120" customHeight="1" x14ac:dyDescent="0.2">
      <c r="A369" s="7">
        <v>17</v>
      </c>
      <c r="B369" s="8" t="s">
        <v>665</v>
      </c>
      <c r="C369" s="8" t="s">
        <v>666</v>
      </c>
      <c r="D369" s="59" t="s">
        <v>629</v>
      </c>
      <c r="E369" s="16" t="s">
        <v>2</v>
      </c>
      <c r="F369" s="17">
        <v>18</v>
      </c>
      <c r="G369" s="17">
        <v>18</v>
      </c>
      <c r="H369" s="17"/>
      <c r="I369" s="25"/>
      <c r="J369" s="8" t="s">
        <v>169</v>
      </c>
      <c r="K369" s="11"/>
      <c r="L369" s="8"/>
      <c r="M369" s="8" t="s">
        <v>677</v>
      </c>
      <c r="N369" s="8" t="s">
        <v>619</v>
      </c>
      <c r="O369" s="8" t="s">
        <v>619</v>
      </c>
      <c r="P369" s="8"/>
      <c r="Q369" s="8"/>
    </row>
    <row r="370" spans="1:17" s="22" customFormat="1" ht="73.5" customHeight="1" x14ac:dyDescent="0.2">
      <c r="A370" s="7">
        <v>18</v>
      </c>
      <c r="B370" s="8" t="s">
        <v>668</v>
      </c>
      <c r="C370" s="8" t="s">
        <v>668</v>
      </c>
      <c r="D370" s="59" t="s">
        <v>667</v>
      </c>
      <c r="E370" s="16" t="s">
        <v>2</v>
      </c>
      <c r="F370" s="17">
        <v>25</v>
      </c>
      <c r="G370" s="17">
        <v>25</v>
      </c>
      <c r="H370" s="17"/>
      <c r="I370" s="25"/>
      <c r="J370" s="8" t="s">
        <v>169</v>
      </c>
      <c r="K370" s="11"/>
      <c r="L370" s="8"/>
      <c r="M370" s="8" t="s">
        <v>678</v>
      </c>
      <c r="N370" s="8" t="s">
        <v>619</v>
      </c>
      <c r="O370" s="8" t="s">
        <v>619</v>
      </c>
      <c r="P370" s="8"/>
      <c r="Q370" s="8"/>
    </row>
    <row r="371" spans="1:17" s="22" customFormat="1" ht="133.5" customHeight="1" x14ac:dyDescent="0.2">
      <c r="A371" s="7">
        <v>19</v>
      </c>
      <c r="B371" s="8" t="s">
        <v>669</v>
      </c>
      <c r="C371" s="8" t="s">
        <v>669</v>
      </c>
      <c r="D371" s="59" t="s">
        <v>670</v>
      </c>
      <c r="E371" s="16" t="s">
        <v>258</v>
      </c>
      <c r="F371" s="17">
        <v>23</v>
      </c>
      <c r="G371" s="17">
        <v>23</v>
      </c>
      <c r="H371" s="17"/>
      <c r="I371" s="25"/>
      <c r="J371" s="8" t="s">
        <v>169</v>
      </c>
      <c r="K371" s="11"/>
      <c r="L371" s="8"/>
      <c r="M371" s="8" t="s">
        <v>679</v>
      </c>
      <c r="N371" s="8" t="s">
        <v>619</v>
      </c>
      <c r="O371" s="8" t="s">
        <v>619</v>
      </c>
      <c r="P371" s="8"/>
      <c r="Q371" s="8"/>
    </row>
    <row r="372" spans="1:17" s="22" customFormat="1" ht="66" customHeight="1" x14ac:dyDescent="0.2">
      <c r="A372" s="7">
        <v>20</v>
      </c>
      <c r="B372" s="8" t="s">
        <v>672</v>
      </c>
      <c r="C372" s="8" t="s">
        <v>672</v>
      </c>
      <c r="D372" s="59" t="s">
        <v>671</v>
      </c>
      <c r="E372" s="16" t="s">
        <v>258</v>
      </c>
      <c r="F372" s="17">
        <v>120</v>
      </c>
      <c r="G372" s="17">
        <v>120</v>
      </c>
      <c r="H372" s="17"/>
      <c r="I372" s="25"/>
      <c r="J372" s="8" t="s">
        <v>169</v>
      </c>
      <c r="K372" s="11"/>
      <c r="L372" s="8"/>
      <c r="M372" s="8" t="s">
        <v>675</v>
      </c>
      <c r="N372" s="8" t="s">
        <v>619</v>
      </c>
      <c r="O372" s="8" t="s">
        <v>619</v>
      </c>
      <c r="P372" s="8"/>
      <c r="Q372" s="8"/>
    </row>
    <row r="373" spans="1:17" s="22" customFormat="1" ht="87" customHeight="1" x14ac:dyDescent="0.2">
      <c r="A373" s="7">
        <v>21</v>
      </c>
      <c r="B373" s="8" t="s">
        <v>673</v>
      </c>
      <c r="C373" s="8" t="s">
        <v>674</v>
      </c>
      <c r="D373" s="59" t="s">
        <v>664</v>
      </c>
      <c r="E373" s="16" t="s">
        <v>258</v>
      </c>
      <c r="F373" s="17">
        <v>24</v>
      </c>
      <c r="G373" s="17">
        <v>24</v>
      </c>
      <c r="H373" s="17"/>
      <c r="I373" s="25"/>
      <c r="J373" s="8" t="s">
        <v>169</v>
      </c>
      <c r="K373" s="11"/>
      <c r="L373" s="8"/>
      <c r="M373" s="8" t="s">
        <v>675</v>
      </c>
      <c r="N373" s="8" t="s">
        <v>619</v>
      </c>
      <c r="O373" s="8" t="s">
        <v>619</v>
      </c>
      <c r="P373" s="8"/>
      <c r="Q373" s="8"/>
    </row>
    <row r="374" spans="1:17" s="22" customFormat="1" ht="89.25" customHeight="1" x14ac:dyDescent="0.2">
      <c r="A374" s="7">
        <v>22</v>
      </c>
      <c r="B374" s="8" t="s">
        <v>772</v>
      </c>
      <c r="C374" s="8" t="s">
        <v>772</v>
      </c>
      <c r="D374" s="59" t="s">
        <v>629</v>
      </c>
      <c r="E374" s="16" t="s">
        <v>2</v>
      </c>
      <c r="F374" s="17">
        <v>42</v>
      </c>
      <c r="G374" s="17">
        <v>42</v>
      </c>
      <c r="H374" s="17"/>
      <c r="I374" s="25"/>
      <c r="J374" s="8" t="s">
        <v>169</v>
      </c>
      <c r="K374" s="11"/>
      <c r="L374" s="8"/>
      <c r="M374" s="8" t="s">
        <v>773</v>
      </c>
      <c r="N374" s="8" t="s">
        <v>619</v>
      </c>
      <c r="O374" s="8" t="s">
        <v>619</v>
      </c>
      <c r="P374" s="8"/>
      <c r="Q374" s="8"/>
    </row>
    <row r="375" spans="1:17" s="22" customFormat="1" ht="94.5" customHeight="1" x14ac:dyDescent="0.2">
      <c r="A375" s="7">
        <v>23</v>
      </c>
      <c r="B375" s="8" t="s">
        <v>774</v>
      </c>
      <c r="C375" s="8" t="s">
        <v>774</v>
      </c>
      <c r="D375" s="59" t="s">
        <v>629</v>
      </c>
      <c r="E375" s="16" t="s">
        <v>2</v>
      </c>
      <c r="F375" s="17">
        <v>42</v>
      </c>
      <c r="G375" s="17">
        <v>42</v>
      </c>
      <c r="H375" s="17"/>
      <c r="I375" s="25"/>
      <c r="J375" s="8" t="s">
        <v>169</v>
      </c>
      <c r="K375" s="11"/>
      <c r="L375" s="8"/>
      <c r="M375" s="8" t="s">
        <v>677</v>
      </c>
      <c r="N375" s="8" t="s">
        <v>619</v>
      </c>
      <c r="O375" s="8" t="s">
        <v>619</v>
      </c>
      <c r="P375" s="8"/>
      <c r="Q375" s="8"/>
    </row>
    <row r="376" spans="1:17" s="22" customFormat="1" ht="106.5" customHeight="1" x14ac:dyDescent="0.2">
      <c r="A376" s="7">
        <v>24</v>
      </c>
      <c r="B376" s="8" t="s">
        <v>775</v>
      </c>
      <c r="C376" s="8" t="s">
        <v>775</v>
      </c>
      <c r="D376" s="59" t="s">
        <v>776</v>
      </c>
      <c r="E376" s="16" t="s">
        <v>263</v>
      </c>
      <c r="F376" s="17">
        <v>20</v>
      </c>
      <c r="G376" s="17">
        <v>20</v>
      </c>
      <c r="H376" s="17"/>
      <c r="I376" s="25"/>
      <c r="J376" s="8" t="s">
        <v>169</v>
      </c>
      <c r="K376" s="11"/>
      <c r="L376" s="8"/>
      <c r="M376" s="8" t="s">
        <v>777</v>
      </c>
      <c r="N376" s="8" t="s">
        <v>619</v>
      </c>
      <c r="O376" s="8" t="s">
        <v>619</v>
      </c>
      <c r="P376" s="8"/>
      <c r="Q376" s="8"/>
    </row>
    <row r="377" spans="1:17" s="22" customFormat="1" ht="123.75" customHeight="1" x14ac:dyDescent="0.2">
      <c r="A377" s="7">
        <v>25</v>
      </c>
      <c r="B377" s="8" t="s">
        <v>778</v>
      </c>
      <c r="C377" s="8" t="s">
        <v>779</v>
      </c>
      <c r="D377" s="59" t="s">
        <v>780</v>
      </c>
      <c r="E377" s="16" t="s">
        <v>263</v>
      </c>
      <c r="F377" s="17">
        <v>19</v>
      </c>
      <c r="G377" s="17">
        <v>19</v>
      </c>
      <c r="H377" s="17"/>
      <c r="I377" s="25"/>
      <c r="J377" s="8" t="s">
        <v>169</v>
      </c>
      <c r="K377" s="11"/>
      <c r="L377" s="8"/>
      <c r="M377" s="8" t="s">
        <v>781</v>
      </c>
      <c r="N377" s="8" t="s">
        <v>619</v>
      </c>
      <c r="O377" s="8" t="s">
        <v>619</v>
      </c>
      <c r="P377" s="8"/>
      <c r="Q377" s="8"/>
    </row>
    <row r="378" spans="1:17" s="22" customFormat="1" ht="157.5" customHeight="1" x14ac:dyDescent="0.2">
      <c r="A378" s="7">
        <v>26</v>
      </c>
      <c r="B378" s="8" t="s">
        <v>782</v>
      </c>
      <c r="C378" s="8" t="s">
        <v>782</v>
      </c>
      <c r="D378" s="59" t="s">
        <v>1516</v>
      </c>
      <c r="E378" s="16" t="s">
        <v>263</v>
      </c>
      <c r="F378" s="17" t="s">
        <v>783</v>
      </c>
      <c r="G378" s="17" t="s">
        <v>783</v>
      </c>
      <c r="H378" s="17"/>
      <c r="I378" s="25"/>
      <c r="J378" s="8" t="s">
        <v>169</v>
      </c>
      <c r="K378" s="11"/>
      <c r="L378" s="8"/>
      <c r="M378" s="8" t="s">
        <v>784</v>
      </c>
      <c r="N378" s="8" t="s">
        <v>619</v>
      </c>
      <c r="O378" s="8" t="s">
        <v>619</v>
      </c>
      <c r="P378" s="8"/>
      <c r="Q378" s="8"/>
    </row>
    <row r="379" spans="1:17" s="22" customFormat="1" ht="71.25" customHeight="1" x14ac:dyDescent="0.2">
      <c r="A379" s="7">
        <v>27</v>
      </c>
      <c r="B379" s="8" t="s">
        <v>785</v>
      </c>
      <c r="C379" s="8" t="s">
        <v>785</v>
      </c>
      <c r="D379" s="59" t="s">
        <v>786</v>
      </c>
      <c r="E379" s="16" t="s">
        <v>2</v>
      </c>
      <c r="F379" s="17">
        <v>60</v>
      </c>
      <c r="G379" s="17">
        <v>67</v>
      </c>
      <c r="H379" s="17"/>
      <c r="I379" s="25"/>
      <c r="J379" s="8" t="s">
        <v>169</v>
      </c>
      <c r="K379" s="11"/>
      <c r="L379" s="8"/>
      <c r="M379" s="8" t="s">
        <v>787</v>
      </c>
      <c r="N379" s="8" t="s">
        <v>619</v>
      </c>
      <c r="O379" s="8" t="s">
        <v>619</v>
      </c>
      <c r="P379" s="8"/>
      <c r="Q379" s="8"/>
    </row>
    <row r="380" spans="1:17" s="22" customFormat="1" ht="71.25" customHeight="1" x14ac:dyDescent="0.2">
      <c r="A380" s="7">
        <v>28</v>
      </c>
      <c r="B380" s="8" t="s">
        <v>785</v>
      </c>
      <c r="C380" s="8" t="s">
        <v>785</v>
      </c>
      <c r="D380" s="59" t="s">
        <v>788</v>
      </c>
      <c r="E380" s="16" t="s">
        <v>263</v>
      </c>
      <c r="F380" s="17">
        <v>30</v>
      </c>
      <c r="G380" s="17">
        <v>34</v>
      </c>
      <c r="H380" s="17"/>
      <c r="I380" s="25"/>
      <c r="J380" s="8" t="s">
        <v>169</v>
      </c>
      <c r="K380" s="11"/>
      <c r="L380" s="8"/>
      <c r="M380" s="8" t="s">
        <v>789</v>
      </c>
      <c r="N380" s="8" t="s">
        <v>619</v>
      </c>
      <c r="O380" s="8" t="s">
        <v>619</v>
      </c>
      <c r="P380" s="8"/>
      <c r="Q380" s="8"/>
    </row>
    <row r="381" spans="1:17" s="22" customFormat="1" ht="126.75" customHeight="1" x14ac:dyDescent="0.2">
      <c r="A381" s="7">
        <v>29</v>
      </c>
      <c r="B381" s="8" t="s">
        <v>912</v>
      </c>
      <c r="C381" s="8" t="s">
        <v>912</v>
      </c>
      <c r="D381" s="59" t="s">
        <v>913</v>
      </c>
      <c r="E381" s="16" t="s">
        <v>258</v>
      </c>
      <c r="F381" s="17">
        <v>30</v>
      </c>
      <c r="G381" s="17">
        <v>33</v>
      </c>
      <c r="H381" s="17"/>
      <c r="I381" s="25"/>
      <c r="J381" s="8" t="s">
        <v>169</v>
      </c>
      <c r="K381" s="11"/>
      <c r="L381" s="8"/>
      <c r="M381" s="8" t="s">
        <v>777</v>
      </c>
      <c r="N381" s="8" t="s">
        <v>619</v>
      </c>
      <c r="O381" s="8" t="s">
        <v>914</v>
      </c>
      <c r="P381" s="8"/>
      <c r="Q381" s="8"/>
    </row>
    <row r="382" spans="1:17" s="22" customFormat="1" ht="81.75" customHeight="1" x14ac:dyDescent="0.2">
      <c r="A382" s="7">
        <v>30</v>
      </c>
      <c r="B382" s="8" t="s">
        <v>915</v>
      </c>
      <c r="C382" s="8" t="s">
        <v>915</v>
      </c>
      <c r="D382" s="59" t="s">
        <v>916</v>
      </c>
      <c r="E382" s="16" t="s">
        <v>258</v>
      </c>
      <c r="F382" s="17">
        <v>20</v>
      </c>
      <c r="G382" s="17">
        <v>21</v>
      </c>
      <c r="H382" s="17"/>
      <c r="I382" s="25"/>
      <c r="J382" s="8" t="s">
        <v>169</v>
      </c>
      <c r="K382" s="11"/>
      <c r="L382" s="8"/>
      <c r="M382" s="8" t="s">
        <v>777</v>
      </c>
      <c r="N382" s="8" t="s">
        <v>918</v>
      </c>
      <c r="O382" s="8" t="s">
        <v>914</v>
      </c>
      <c r="P382" s="8"/>
      <c r="Q382" s="8"/>
    </row>
    <row r="383" spans="1:17" s="22" customFormat="1" ht="101.25" customHeight="1" x14ac:dyDescent="0.2">
      <c r="A383" s="7">
        <v>31</v>
      </c>
      <c r="B383" s="8" t="s">
        <v>917</v>
      </c>
      <c r="C383" s="8" t="s">
        <v>917</v>
      </c>
      <c r="D383" s="59" t="s">
        <v>629</v>
      </c>
      <c r="E383" s="16" t="s">
        <v>2</v>
      </c>
      <c r="F383" s="17">
        <v>20</v>
      </c>
      <c r="G383" s="17">
        <v>21</v>
      </c>
      <c r="H383" s="17"/>
      <c r="I383" s="25"/>
      <c r="J383" s="8" t="s">
        <v>169</v>
      </c>
      <c r="K383" s="11"/>
      <c r="L383" s="8"/>
      <c r="M383" s="8" t="s">
        <v>677</v>
      </c>
      <c r="N383" s="8" t="s">
        <v>918</v>
      </c>
      <c r="O383" s="8" t="s">
        <v>914</v>
      </c>
      <c r="P383" s="8"/>
      <c r="Q383" s="8"/>
    </row>
    <row r="384" spans="1:17" s="22" customFormat="1" ht="162" customHeight="1" x14ac:dyDescent="0.2">
      <c r="A384" s="7">
        <v>32</v>
      </c>
      <c r="B384" s="8" t="s">
        <v>919</v>
      </c>
      <c r="C384" s="8" t="s">
        <v>919</v>
      </c>
      <c r="D384" s="59" t="s">
        <v>926</v>
      </c>
      <c r="E384" s="16" t="s">
        <v>258</v>
      </c>
      <c r="F384" s="17" t="s">
        <v>920</v>
      </c>
      <c r="G384" s="17" t="s">
        <v>921</v>
      </c>
      <c r="H384" s="17"/>
      <c r="I384" s="25"/>
      <c r="J384" s="8" t="s">
        <v>169</v>
      </c>
      <c r="K384" s="11"/>
      <c r="L384" s="8"/>
      <c r="M384" s="8" t="s">
        <v>784</v>
      </c>
      <c r="N384" s="8" t="s">
        <v>918</v>
      </c>
      <c r="O384" s="8" t="s">
        <v>914</v>
      </c>
      <c r="P384" s="8"/>
      <c r="Q384" s="8"/>
    </row>
    <row r="385" spans="1:17" s="22" customFormat="1" ht="59.25" customHeight="1" x14ac:dyDescent="0.2">
      <c r="A385" s="7">
        <v>33</v>
      </c>
      <c r="B385" s="8" t="s">
        <v>922</v>
      </c>
      <c r="C385" s="8" t="s">
        <v>922</v>
      </c>
      <c r="D385" s="59" t="s">
        <v>923</v>
      </c>
      <c r="E385" s="16" t="s">
        <v>258</v>
      </c>
      <c r="F385" s="17">
        <v>3</v>
      </c>
      <c r="G385" s="17">
        <v>3</v>
      </c>
      <c r="H385" s="17"/>
      <c r="I385" s="25"/>
      <c r="J385" s="8" t="s">
        <v>169</v>
      </c>
      <c r="K385" s="11"/>
      <c r="L385" s="8"/>
      <c r="M385" s="8" t="s">
        <v>924</v>
      </c>
      <c r="N385" s="8" t="s">
        <v>918</v>
      </c>
      <c r="O385" s="8" t="s">
        <v>914</v>
      </c>
      <c r="P385" s="8"/>
      <c r="Q385" s="8"/>
    </row>
    <row r="386" spans="1:17" s="22" customFormat="1" ht="202.5" customHeight="1" x14ac:dyDescent="0.2">
      <c r="A386" s="7">
        <v>34</v>
      </c>
      <c r="B386" s="8" t="s">
        <v>925</v>
      </c>
      <c r="C386" s="8" t="s">
        <v>925</v>
      </c>
      <c r="D386" s="59" t="s">
        <v>926</v>
      </c>
      <c r="E386" s="16" t="s">
        <v>258</v>
      </c>
      <c r="F386" s="17" t="s">
        <v>920</v>
      </c>
      <c r="G386" s="17" t="s">
        <v>927</v>
      </c>
      <c r="H386" s="17"/>
      <c r="I386" s="25"/>
      <c r="J386" s="8" t="s">
        <v>169</v>
      </c>
      <c r="K386" s="11"/>
      <c r="L386" s="8"/>
      <c r="M386" s="8" t="s">
        <v>784</v>
      </c>
      <c r="N386" s="8" t="s">
        <v>918</v>
      </c>
      <c r="O386" s="8" t="s">
        <v>914</v>
      </c>
      <c r="P386" s="8"/>
      <c r="Q386" s="8"/>
    </row>
    <row r="387" spans="1:17" s="22" customFormat="1" ht="120.75" customHeight="1" x14ac:dyDescent="0.2">
      <c r="A387" s="7">
        <v>35</v>
      </c>
      <c r="B387" s="8" t="s">
        <v>928</v>
      </c>
      <c r="C387" s="8" t="s">
        <v>928</v>
      </c>
      <c r="D387" s="59" t="s">
        <v>929</v>
      </c>
      <c r="E387" s="16" t="s">
        <v>2</v>
      </c>
      <c r="F387" s="17">
        <v>50</v>
      </c>
      <c r="G387" s="17">
        <v>57</v>
      </c>
      <c r="H387" s="17"/>
      <c r="I387" s="25"/>
      <c r="J387" s="8" t="s">
        <v>169</v>
      </c>
      <c r="K387" s="11"/>
      <c r="L387" s="8"/>
      <c r="M387" s="8" t="s">
        <v>930</v>
      </c>
      <c r="N387" s="8" t="s">
        <v>918</v>
      </c>
      <c r="O387" s="8" t="s">
        <v>914</v>
      </c>
      <c r="P387" s="8"/>
      <c r="Q387" s="8"/>
    </row>
    <row r="388" spans="1:17" s="22" customFormat="1" ht="87" customHeight="1" x14ac:dyDescent="0.2">
      <c r="A388" s="7">
        <v>36</v>
      </c>
      <c r="B388" s="8" t="s">
        <v>931</v>
      </c>
      <c r="C388" s="8" t="s">
        <v>931</v>
      </c>
      <c r="D388" s="59" t="s">
        <v>932</v>
      </c>
      <c r="E388" s="16" t="s">
        <v>258</v>
      </c>
      <c r="F388" s="17">
        <v>4</v>
      </c>
      <c r="G388" s="17">
        <v>4</v>
      </c>
      <c r="H388" s="17"/>
      <c r="I388" s="25"/>
      <c r="J388" s="8" t="s">
        <v>169</v>
      </c>
      <c r="K388" s="11"/>
      <c r="L388" s="8"/>
      <c r="M388" s="8" t="s">
        <v>933</v>
      </c>
      <c r="N388" s="8" t="s">
        <v>918</v>
      </c>
      <c r="O388" s="8" t="s">
        <v>619</v>
      </c>
      <c r="P388" s="8"/>
      <c r="Q388" s="8"/>
    </row>
    <row r="389" spans="1:17" s="22" customFormat="1" ht="171.75" customHeight="1" x14ac:dyDescent="0.2">
      <c r="A389" s="7">
        <v>37</v>
      </c>
      <c r="B389" s="8" t="s">
        <v>934</v>
      </c>
      <c r="C389" s="8" t="s">
        <v>934</v>
      </c>
      <c r="D389" s="59" t="s">
        <v>935</v>
      </c>
      <c r="E389" s="16" t="s">
        <v>2</v>
      </c>
      <c r="F389" s="17">
        <v>22</v>
      </c>
      <c r="G389" s="17">
        <v>27</v>
      </c>
      <c r="H389" s="17"/>
      <c r="I389" s="25"/>
      <c r="J389" s="8" t="s">
        <v>169</v>
      </c>
      <c r="K389" s="11"/>
      <c r="L389" s="8"/>
      <c r="M389" s="8" t="s">
        <v>936</v>
      </c>
      <c r="N389" s="8" t="s">
        <v>918</v>
      </c>
      <c r="O389" s="8" t="s">
        <v>914</v>
      </c>
      <c r="P389" s="8"/>
      <c r="Q389" s="8"/>
    </row>
    <row r="390" spans="1:17" s="22" customFormat="1" ht="59.25" customHeight="1" x14ac:dyDescent="0.2">
      <c r="A390" s="7">
        <v>38</v>
      </c>
      <c r="B390" s="8" t="s">
        <v>937</v>
      </c>
      <c r="C390" s="8" t="s">
        <v>937</v>
      </c>
      <c r="D390" s="59" t="s">
        <v>938</v>
      </c>
      <c r="E390" s="16" t="s">
        <v>258</v>
      </c>
      <c r="F390" s="17">
        <v>20</v>
      </c>
      <c r="G390" s="17">
        <v>20</v>
      </c>
      <c r="H390" s="17"/>
      <c r="I390" s="25"/>
      <c r="J390" s="8" t="s">
        <v>169</v>
      </c>
      <c r="K390" s="11"/>
      <c r="L390" s="8"/>
      <c r="M390" s="8" t="s">
        <v>939</v>
      </c>
      <c r="N390" s="8" t="s">
        <v>918</v>
      </c>
      <c r="O390" s="8" t="s">
        <v>914</v>
      </c>
      <c r="P390" s="8"/>
      <c r="Q390" s="8"/>
    </row>
    <row r="391" spans="1:17" s="22" customFormat="1" ht="59.25" customHeight="1" x14ac:dyDescent="0.2">
      <c r="A391" s="7">
        <v>39</v>
      </c>
      <c r="B391" s="8" t="s">
        <v>940</v>
      </c>
      <c r="C391" s="8" t="s">
        <v>940</v>
      </c>
      <c r="D391" s="59" t="s">
        <v>941</v>
      </c>
      <c r="E391" s="16" t="s">
        <v>623</v>
      </c>
      <c r="F391" s="17">
        <v>200</v>
      </c>
      <c r="G391" s="17">
        <v>250</v>
      </c>
      <c r="H391" s="17"/>
      <c r="I391" s="25"/>
      <c r="J391" s="8" t="s">
        <v>169</v>
      </c>
      <c r="K391" s="11"/>
      <c r="L391" s="8"/>
      <c r="M391" s="8" t="s">
        <v>942</v>
      </c>
      <c r="N391" s="8" t="s">
        <v>918</v>
      </c>
      <c r="O391" s="8" t="s">
        <v>914</v>
      </c>
      <c r="P391" s="8"/>
      <c r="Q391" s="8"/>
    </row>
    <row r="392" spans="1:17" s="22" customFormat="1" ht="72" customHeight="1" x14ac:dyDescent="0.2">
      <c r="A392" s="7">
        <v>40</v>
      </c>
      <c r="B392" s="8" t="s">
        <v>943</v>
      </c>
      <c r="C392" s="8" t="s">
        <v>943</v>
      </c>
      <c r="D392" s="59" t="s">
        <v>944</v>
      </c>
      <c r="E392" s="16" t="s">
        <v>2</v>
      </c>
      <c r="F392" s="17">
        <v>25</v>
      </c>
      <c r="G392" s="17">
        <v>25</v>
      </c>
      <c r="H392" s="17"/>
      <c r="I392" s="25"/>
      <c r="J392" s="8" t="s">
        <v>169</v>
      </c>
      <c r="K392" s="11"/>
      <c r="L392" s="8"/>
      <c r="M392" s="8" t="s">
        <v>936</v>
      </c>
      <c r="N392" s="8" t="s">
        <v>918</v>
      </c>
      <c r="O392" s="8" t="s">
        <v>914</v>
      </c>
      <c r="P392" s="8"/>
      <c r="Q392" s="8"/>
    </row>
    <row r="393" spans="1:17" s="22" customFormat="1" ht="114" customHeight="1" x14ac:dyDescent="0.2">
      <c r="A393" s="7">
        <v>41</v>
      </c>
      <c r="B393" s="8" t="s">
        <v>945</v>
      </c>
      <c r="C393" s="8" t="s">
        <v>945</v>
      </c>
      <c r="D393" s="59" t="s">
        <v>629</v>
      </c>
      <c r="E393" s="16" t="s">
        <v>2</v>
      </c>
      <c r="F393" s="17">
        <v>20</v>
      </c>
      <c r="G393" s="17">
        <v>21</v>
      </c>
      <c r="H393" s="17"/>
      <c r="I393" s="25"/>
      <c r="J393" s="8" t="s">
        <v>169</v>
      </c>
      <c r="K393" s="11"/>
      <c r="L393" s="8"/>
      <c r="M393" s="8" t="s">
        <v>677</v>
      </c>
      <c r="N393" s="8" t="s">
        <v>918</v>
      </c>
      <c r="O393" s="8" t="s">
        <v>914</v>
      </c>
      <c r="P393" s="8"/>
      <c r="Q393" s="8"/>
    </row>
    <row r="394" spans="1:17" s="22" customFormat="1" ht="117" customHeight="1" x14ac:dyDescent="0.2">
      <c r="A394" s="7">
        <v>42</v>
      </c>
      <c r="B394" s="8" t="s">
        <v>946</v>
      </c>
      <c r="C394" s="8" t="s">
        <v>946</v>
      </c>
      <c r="D394" s="59" t="s">
        <v>947</v>
      </c>
      <c r="E394" s="16" t="s">
        <v>258</v>
      </c>
      <c r="F394" s="17">
        <v>22</v>
      </c>
      <c r="G394" s="17">
        <v>24</v>
      </c>
      <c r="H394" s="17"/>
      <c r="I394" s="25"/>
      <c r="J394" s="8" t="s">
        <v>169</v>
      </c>
      <c r="K394" s="11"/>
      <c r="L394" s="8"/>
      <c r="M394" s="8" t="s">
        <v>777</v>
      </c>
      <c r="N394" s="8" t="s">
        <v>918</v>
      </c>
      <c r="O394" s="8" t="s">
        <v>914</v>
      </c>
      <c r="P394" s="8"/>
      <c r="Q394" s="8"/>
    </row>
    <row r="395" spans="1:17" s="22" customFormat="1" ht="106.5" customHeight="1" x14ac:dyDescent="0.2">
      <c r="A395" s="7">
        <v>43</v>
      </c>
      <c r="B395" s="8" t="s">
        <v>1316</v>
      </c>
      <c r="C395" s="8" t="s">
        <v>1316</v>
      </c>
      <c r="D395" s="59" t="s">
        <v>1317</v>
      </c>
      <c r="E395" s="16" t="s">
        <v>2</v>
      </c>
      <c r="F395" s="17">
        <v>40</v>
      </c>
      <c r="G395" s="17">
        <v>47</v>
      </c>
      <c r="H395" s="17"/>
      <c r="I395" s="25"/>
      <c r="J395" s="8" t="s">
        <v>169</v>
      </c>
      <c r="K395" s="11"/>
      <c r="L395" s="8"/>
      <c r="M395" s="8" t="s">
        <v>1318</v>
      </c>
      <c r="N395" s="8" t="s">
        <v>918</v>
      </c>
      <c r="O395" s="8" t="s">
        <v>914</v>
      </c>
      <c r="P395" s="8"/>
      <c r="Q395" s="8"/>
    </row>
    <row r="396" spans="1:17" s="22" customFormat="1" ht="165.75" customHeight="1" x14ac:dyDescent="0.2">
      <c r="A396" s="7">
        <v>44</v>
      </c>
      <c r="B396" s="8" t="s">
        <v>1319</v>
      </c>
      <c r="C396" s="8" t="s">
        <v>1319</v>
      </c>
      <c r="D396" s="59" t="s">
        <v>1320</v>
      </c>
      <c r="E396" s="16" t="s">
        <v>2</v>
      </c>
      <c r="F396" s="17">
        <v>200</v>
      </c>
      <c r="G396" s="17">
        <v>250</v>
      </c>
      <c r="H396" s="17"/>
      <c r="I396" s="25"/>
      <c r="J396" s="8" t="s">
        <v>169</v>
      </c>
      <c r="K396" s="11"/>
      <c r="L396" s="8"/>
      <c r="M396" s="8" t="s">
        <v>1321</v>
      </c>
      <c r="N396" s="8" t="s">
        <v>918</v>
      </c>
      <c r="O396" s="8" t="s">
        <v>914</v>
      </c>
      <c r="P396" s="8"/>
      <c r="Q396" s="8"/>
    </row>
    <row r="397" spans="1:17" s="22" customFormat="1" ht="89.25" customHeight="1" x14ac:dyDescent="0.2">
      <c r="A397" s="7">
        <v>45</v>
      </c>
      <c r="B397" s="8" t="s">
        <v>1322</v>
      </c>
      <c r="C397" s="8" t="s">
        <v>1322</v>
      </c>
      <c r="D397" s="59" t="s">
        <v>1323</v>
      </c>
      <c r="E397" s="16" t="s">
        <v>258</v>
      </c>
      <c r="F397" s="17">
        <v>50</v>
      </c>
      <c r="G397" s="17">
        <v>57</v>
      </c>
      <c r="H397" s="17"/>
      <c r="I397" s="25"/>
      <c r="J397" s="8" t="s">
        <v>169</v>
      </c>
      <c r="K397" s="11"/>
      <c r="L397" s="8"/>
      <c r="M397" s="8" t="s">
        <v>1324</v>
      </c>
      <c r="N397" s="8" t="s">
        <v>918</v>
      </c>
      <c r="O397" s="8" t="s">
        <v>914</v>
      </c>
      <c r="P397" s="8"/>
      <c r="Q397" s="8"/>
    </row>
    <row r="398" spans="1:17" s="22" customFormat="1" ht="151.5" customHeight="1" x14ac:dyDescent="0.2">
      <c r="A398" s="7">
        <v>46</v>
      </c>
      <c r="B398" s="8" t="s">
        <v>1325</v>
      </c>
      <c r="C398" s="8" t="s">
        <v>1325</v>
      </c>
      <c r="D398" s="59" t="s">
        <v>1326</v>
      </c>
      <c r="E398" s="16" t="s">
        <v>258</v>
      </c>
      <c r="F398" s="17">
        <v>25</v>
      </c>
      <c r="G398" s="17">
        <v>27</v>
      </c>
      <c r="H398" s="17"/>
      <c r="I398" s="25"/>
      <c r="J398" s="8" t="s">
        <v>169</v>
      </c>
      <c r="K398" s="11"/>
      <c r="L398" s="8"/>
      <c r="M398" s="8" t="s">
        <v>1327</v>
      </c>
      <c r="N398" s="8" t="s">
        <v>918</v>
      </c>
      <c r="O398" s="8" t="s">
        <v>914</v>
      </c>
      <c r="P398" s="8"/>
      <c r="Q398" s="8"/>
    </row>
    <row r="399" spans="1:17" s="22" customFormat="1" ht="117" customHeight="1" x14ac:dyDescent="0.2">
      <c r="A399" s="7">
        <v>47</v>
      </c>
      <c r="B399" s="8" t="s">
        <v>1328</v>
      </c>
      <c r="C399" s="8" t="s">
        <v>1328</v>
      </c>
      <c r="D399" s="59" t="s">
        <v>1329</v>
      </c>
      <c r="E399" s="16" t="s">
        <v>258</v>
      </c>
      <c r="F399" s="17">
        <v>20</v>
      </c>
      <c r="G399" s="17">
        <v>24</v>
      </c>
      <c r="H399" s="17"/>
      <c r="I399" s="25"/>
      <c r="J399" s="8" t="s">
        <v>169</v>
      </c>
      <c r="K399" s="11"/>
      <c r="L399" s="8"/>
      <c r="M399" s="8" t="s">
        <v>1330</v>
      </c>
      <c r="N399" s="8" t="s">
        <v>918</v>
      </c>
      <c r="O399" s="8" t="s">
        <v>914</v>
      </c>
      <c r="P399" s="8"/>
      <c r="Q399" s="8"/>
    </row>
    <row r="400" spans="1:17" s="22" customFormat="1" ht="93" customHeight="1" x14ac:dyDescent="0.2">
      <c r="A400" s="7">
        <v>48</v>
      </c>
      <c r="B400" s="8" t="s">
        <v>1332</v>
      </c>
      <c r="C400" s="8" t="s">
        <v>1332</v>
      </c>
      <c r="D400" s="59" t="s">
        <v>1331</v>
      </c>
      <c r="E400" s="16" t="s">
        <v>258</v>
      </c>
      <c r="F400" s="17">
        <v>50</v>
      </c>
      <c r="G400" s="17">
        <v>83</v>
      </c>
      <c r="H400" s="17"/>
      <c r="I400" s="25"/>
      <c r="J400" s="8" t="s">
        <v>169</v>
      </c>
      <c r="K400" s="11"/>
      <c r="L400" s="8"/>
      <c r="M400" s="8" t="s">
        <v>1333</v>
      </c>
      <c r="N400" s="8" t="s">
        <v>918</v>
      </c>
      <c r="O400" s="8" t="s">
        <v>914</v>
      </c>
      <c r="P400" s="8"/>
      <c r="Q400" s="8"/>
    </row>
    <row r="401" spans="1:17" s="22" customFormat="1" ht="95.25" customHeight="1" x14ac:dyDescent="0.2">
      <c r="A401" s="7">
        <v>49</v>
      </c>
      <c r="B401" s="8" t="s">
        <v>1332</v>
      </c>
      <c r="C401" s="8" t="s">
        <v>1332</v>
      </c>
      <c r="D401" s="59" t="s">
        <v>1334</v>
      </c>
      <c r="E401" s="16" t="s">
        <v>258</v>
      </c>
      <c r="F401" s="17">
        <v>30</v>
      </c>
      <c r="G401" s="17">
        <v>83</v>
      </c>
      <c r="H401" s="17"/>
      <c r="I401" s="25"/>
      <c r="J401" s="8" t="s">
        <v>169</v>
      </c>
      <c r="K401" s="11"/>
      <c r="L401" s="8"/>
      <c r="M401" s="8" t="s">
        <v>1333</v>
      </c>
      <c r="N401" s="8" t="s">
        <v>918</v>
      </c>
      <c r="O401" s="8" t="s">
        <v>914</v>
      </c>
      <c r="P401" s="8"/>
      <c r="Q401" s="8"/>
    </row>
    <row r="402" spans="1:17" s="22" customFormat="1" ht="102" customHeight="1" x14ac:dyDescent="0.2">
      <c r="A402" s="7">
        <v>50</v>
      </c>
      <c r="B402" s="8" t="s">
        <v>1335</v>
      </c>
      <c r="C402" s="8" t="s">
        <v>1335</v>
      </c>
      <c r="D402" s="59" t="s">
        <v>1336</v>
      </c>
      <c r="E402" s="16" t="s">
        <v>258</v>
      </c>
      <c r="F402" s="17">
        <v>5000</v>
      </c>
      <c r="G402" s="17">
        <v>8640</v>
      </c>
      <c r="H402" s="17"/>
      <c r="I402" s="25"/>
      <c r="J402" s="8" t="s">
        <v>169</v>
      </c>
      <c r="K402" s="11"/>
      <c r="L402" s="8"/>
      <c r="M402" s="8" t="s">
        <v>1333</v>
      </c>
      <c r="N402" s="8" t="s">
        <v>918</v>
      </c>
      <c r="O402" s="8" t="s">
        <v>914</v>
      </c>
      <c r="P402" s="8"/>
      <c r="Q402" s="8"/>
    </row>
    <row r="403" spans="1:17" s="22" customFormat="1" ht="112.5" customHeight="1" x14ac:dyDescent="0.2">
      <c r="A403" s="7">
        <v>51</v>
      </c>
      <c r="B403" s="8" t="s">
        <v>1337</v>
      </c>
      <c r="C403" s="8" t="s">
        <v>1337</v>
      </c>
      <c r="D403" s="59" t="s">
        <v>629</v>
      </c>
      <c r="E403" s="16" t="s">
        <v>2</v>
      </c>
      <c r="F403" s="17">
        <v>35</v>
      </c>
      <c r="G403" s="17">
        <v>37</v>
      </c>
      <c r="H403" s="17"/>
      <c r="I403" s="25"/>
      <c r="J403" s="8" t="s">
        <v>169</v>
      </c>
      <c r="K403" s="11"/>
      <c r="L403" s="8"/>
      <c r="M403" s="8" t="s">
        <v>1338</v>
      </c>
      <c r="N403" s="8" t="s">
        <v>918</v>
      </c>
      <c r="O403" s="8" t="s">
        <v>914</v>
      </c>
      <c r="P403" s="8"/>
      <c r="Q403" s="8"/>
    </row>
    <row r="404" spans="1:17" s="22" customFormat="1" ht="114.75" customHeight="1" x14ac:dyDescent="0.2">
      <c r="A404" s="7">
        <v>52</v>
      </c>
      <c r="B404" s="8" t="s">
        <v>1339</v>
      </c>
      <c r="C404" s="8" t="s">
        <v>1339</v>
      </c>
      <c r="D404" s="59" t="s">
        <v>1340</v>
      </c>
      <c r="E404" s="16" t="s">
        <v>258</v>
      </c>
      <c r="F404" s="17">
        <v>20</v>
      </c>
      <c r="G404" s="17">
        <v>24</v>
      </c>
      <c r="H404" s="17"/>
      <c r="I404" s="25"/>
      <c r="J404" s="8" t="s">
        <v>169</v>
      </c>
      <c r="K404" s="11"/>
      <c r="L404" s="8"/>
      <c r="M404" s="8" t="s">
        <v>1341</v>
      </c>
      <c r="N404" s="8" t="s">
        <v>918</v>
      </c>
      <c r="O404" s="8" t="s">
        <v>914</v>
      </c>
      <c r="P404" s="8"/>
      <c r="Q404" s="8"/>
    </row>
    <row r="405" spans="1:17" s="22" customFormat="1" ht="126" customHeight="1" x14ac:dyDescent="0.2">
      <c r="A405" s="7">
        <v>53</v>
      </c>
      <c r="B405" s="8" t="s">
        <v>1342</v>
      </c>
      <c r="C405" s="8" t="s">
        <v>1342</v>
      </c>
      <c r="D405" s="59" t="s">
        <v>1336</v>
      </c>
      <c r="E405" s="16" t="s">
        <v>258</v>
      </c>
      <c r="F405" s="17">
        <v>5000</v>
      </c>
      <c r="G405" s="17">
        <v>5000</v>
      </c>
      <c r="H405" s="17"/>
      <c r="I405" s="25"/>
      <c r="J405" s="8" t="s">
        <v>169</v>
      </c>
      <c r="K405" s="11"/>
      <c r="L405" s="8"/>
      <c r="M405" s="8" t="s">
        <v>1343</v>
      </c>
      <c r="N405" s="8" t="s">
        <v>918</v>
      </c>
      <c r="O405" s="8" t="s">
        <v>914</v>
      </c>
      <c r="P405" s="8"/>
      <c r="Q405" s="8"/>
    </row>
    <row r="406" spans="1:17" s="22" customFormat="1" ht="126" customHeight="1" x14ac:dyDescent="0.2">
      <c r="A406" s="7">
        <v>54</v>
      </c>
      <c r="B406" s="8" t="s">
        <v>1344</v>
      </c>
      <c r="C406" s="8" t="s">
        <v>1344</v>
      </c>
      <c r="D406" s="59" t="s">
        <v>1345</v>
      </c>
      <c r="E406" s="16" t="s">
        <v>623</v>
      </c>
      <c r="F406" s="17">
        <v>7</v>
      </c>
      <c r="G406" s="17">
        <v>7</v>
      </c>
      <c r="H406" s="17"/>
      <c r="I406" s="25"/>
      <c r="J406" s="8" t="s">
        <v>169</v>
      </c>
      <c r="K406" s="11"/>
      <c r="L406" s="8"/>
      <c r="M406" s="8" t="s">
        <v>1346</v>
      </c>
      <c r="N406" s="8" t="s">
        <v>918</v>
      </c>
      <c r="O406" s="8" t="s">
        <v>914</v>
      </c>
      <c r="P406" s="8"/>
      <c r="Q406" s="8"/>
    </row>
    <row r="407" spans="1:17" s="22" customFormat="1" ht="123.75" customHeight="1" x14ac:dyDescent="0.2">
      <c r="A407" s="7">
        <v>55</v>
      </c>
      <c r="B407" s="8" t="s">
        <v>1348</v>
      </c>
      <c r="C407" s="8" t="s">
        <v>1348</v>
      </c>
      <c r="D407" s="59" t="s">
        <v>1347</v>
      </c>
      <c r="E407" s="16" t="s">
        <v>623</v>
      </c>
      <c r="F407" s="17">
        <v>100</v>
      </c>
      <c r="G407" s="17">
        <v>100</v>
      </c>
      <c r="H407" s="17"/>
      <c r="I407" s="25"/>
      <c r="J407" s="8" t="s">
        <v>169</v>
      </c>
      <c r="K407" s="11"/>
      <c r="L407" s="8"/>
      <c r="M407" s="8" t="s">
        <v>1349</v>
      </c>
      <c r="N407" s="8" t="s">
        <v>918</v>
      </c>
      <c r="O407" s="8" t="s">
        <v>914</v>
      </c>
      <c r="P407" s="8"/>
      <c r="Q407" s="8"/>
    </row>
    <row r="408" spans="1:17" s="22" customFormat="1" ht="131.25" customHeight="1" x14ac:dyDescent="0.2">
      <c r="A408" s="7">
        <v>56</v>
      </c>
      <c r="B408" s="8" t="s">
        <v>1350</v>
      </c>
      <c r="C408" s="8" t="s">
        <v>1350</v>
      </c>
      <c r="D408" s="59" t="s">
        <v>1331</v>
      </c>
      <c r="E408" s="16" t="s">
        <v>258</v>
      </c>
      <c r="F408" s="17">
        <v>50</v>
      </c>
      <c r="G408" s="17">
        <v>74</v>
      </c>
      <c r="H408" s="17"/>
      <c r="I408" s="25"/>
      <c r="J408" s="8" t="s">
        <v>169</v>
      </c>
      <c r="K408" s="11"/>
      <c r="L408" s="8"/>
      <c r="M408" s="8" t="s">
        <v>1343</v>
      </c>
      <c r="N408" s="8" t="s">
        <v>918</v>
      </c>
      <c r="O408" s="8" t="s">
        <v>914</v>
      </c>
      <c r="P408" s="8"/>
      <c r="Q408" s="8"/>
    </row>
    <row r="409" spans="1:17" s="22" customFormat="1" ht="131.25" customHeight="1" x14ac:dyDescent="0.2">
      <c r="A409" s="7">
        <v>57</v>
      </c>
      <c r="B409" s="8" t="s">
        <v>1350</v>
      </c>
      <c r="C409" s="8" t="s">
        <v>1350</v>
      </c>
      <c r="D409" s="59" t="s">
        <v>1334</v>
      </c>
      <c r="E409" s="16" t="s">
        <v>258</v>
      </c>
      <c r="F409" s="17">
        <v>30</v>
      </c>
      <c r="G409" s="17">
        <v>74</v>
      </c>
      <c r="H409" s="17"/>
      <c r="I409" s="25"/>
      <c r="J409" s="8" t="s">
        <v>169</v>
      </c>
      <c r="K409" s="11"/>
      <c r="L409" s="8"/>
      <c r="M409" s="8" t="s">
        <v>1343</v>
      </c>
      <c r="N409" s="8" t="s">
        <v>918</v>
      </c>
      <c r="O409" s="8" t="s">
        <v>914</v>
      </c>
      <c r="P409" s="8"/>
      <c r="Q409" s="8"/>
    </row>
    <row r="410" spans="1:17" s="22" customFormat="1" ht="107.25" customHeight="1" x14ac:dyDescent="0.2">
      <c r="A410" s="7">
        <v>58</v>
      </c>
      <c r="B410" s="8" t="s">
        <v>1290</v>
      </c>
      <c r="C410" s="8" t="s">
        <v>1290</v>
      </c>
      <c r="D410" s="59" t="s">
        <v>1291</v>
      </c>
      <c r="E410" s="16" t="s">
        <v>623</v>
      </c>
      <c r="F410" s="17">
        <v>15</v>
      </c>
      <c r="G410" s="17">
        <v>15</v>
      </c>
      <c r="H410" s="17"/>
      <c r="I410" s="25"/>
      <c r="J410" s="8" t="s">
        <v>169</v>
      </c>
      <c r="K410" s="11"/>
      <c r="L410" s="8"/>
      <c r="M410" s="8" t="s">
        <v>1292</v>
      </c>
      <c r="N410" s="8" t="s">
        <v>918</v>
      </c>
      <c r="O410" s="8" t="s">
        <v>914</v>
      </c>
      <c r="P410" s="8"/>
      <c r="Q410" s="8"/>
    </row>
    <row r="411" spans="1:17" s="22" customFormat="1" ht="121.5" customHeight="1" x14ac:dyDescent="0.2">
      <c r="A411" s="7">
        <v>59</v>
      </c>
      <c r="B411" s="8" t="s">
        <v>1293</v>
      </c>
      <c r="C411" s="8" t="s">
        <v>1293</v>
      </c>
      <c r="D411" s="59" t="s">
        <v>1294</v>
      </c>
      <c r="E411" s="16" t="s">
        <v>2</v>
      </c>
      <c r="F411" s="17">
        <v>20</v>
      </c>
      <c r="G411" s="17">
        <v>21</v>
      </c>
      <c r="H411" s="17"/>
      <c r="I411" s="25"/>
      <c r="J411" s="8" t="s">
        <v>169</v>
      </c>
      <c r="K411" s="11"/>
      <c r="L411" s="8"/>
      <c r="M411" s="8" t="s">
        <v>1295</v>
      </c>
      <c r="N411" s="8" t="s">
        <v>918</v>
      </c>
      <c r="O411" s="8" t="s">
        <v>914</v>
      </c>
      <c r="P411" s="8"/>
      <c r="Q411" s="8"/>
    </row>
    <row r="412" spans="1:17" s="22" customFormat="1" ht="102" customHeight="1" x14ac:dyDescent="0.2">
      <c r="A412" s="7">
        <v>60</v>
      </c>
      <c r="B412" s="8" t="s">
        <v>1297</v>
      </c>
      <c r="C412" s="8" t="s">
        <v>1298</v>
      </c>
      <c r="D412" s="59" t="s">
        <v>1296</v>
      </c>
      <c r="E412" s="16" t="s">
        <v>2</v>
      </c>
      <c r="F412" s="17">
        <v>11</v>
      </c>
      <c r="G412" s="17">
        <v>11</v>
      </c>
      <c r="H412" s="17"/>
      <c r="I412" s="25"/>
      <c r="J412" s="8" t="s">
        <v>169</v>
      </c>
      <c r="K412" s="11"/>
      <c r="L412" s="8"/>
      <c r="M412" s="8" t="s">
        <v>1299</v>
      </c>
      <c r="N412" s="8" t="s">
        <v>918</v>
      </c>
      <c r="O412" s="8" t="s">
        <v>914</v>
      </c>
      <c r="P412" s="8"/>
      <c r="Q412" s="8"/>
    </row>
    <row r="413" spans="1:17" ht="14.25" customHeight="1" x14ac:dyDescent="0.2">
      <c r="B413" s="61"/>
      <c r="C413" s="127" t="s">
        <v>36</v>
      </c>
      <c r="D413" s="128"/>
    </row>
    <row r="414" spans="1:17" ht="14.25" customHeight="1" x14ac:dyDescent="0.2">
      <c r="Q414" s="20"/>
    </row>
    <row r="415" spans="1:17" ht="14.25" customHeight="1" x14ac:dyDescent="0.2">
      <c r="B415" s="67"/>
      <c r="C415" s="127" t="s">
        <v>37</v>
      </c>
      <c r="D415" s="128"/>
      <c r="Q415" s="20"/>
    </row>
    <row r="416" spans="1:17" ht="14.25" customHeight="1" x14ac:dyDescent="0.2">
      <c r="Q416" s="20"/>
    </row>
    <row r="417" spans="1:17" ht="14.25" customHeight="1" x14ac:dyDescent="0.2">
      <c r="A417" s="20"/>
      <c r="D417" s="20"/>
      <c r="E417" s="20"/>
      <c r="F417" s="20"/>
      <c r="G417" s="20"/>
      <c r="H417" s="20"/>
      <c r="I417" s="68"/>
      <c r="J417" s="20"/>
      <c r="K417" s="68"/>
      <c r="L417" s="20"/>
      <c r="M417" s="20"/>
      <c r="N417" s="20"/>
      <c r="O417" s="20"/>
      <c r="P417" s="20"/>
      <c r="Q417" s="20"/>
    </row>
    <row r="418" spans="1:17" ht="14.25" customHeight="1" x14ac:dyDescent="0.2">
      <c r="A418" s="20"/>
      <c r="B418" s="69">
        <v>23</v>
      </c>
      <c r="C418" s="127" t="s">
        <v>38</v>
      </c>
      <c r="D418" s="128"/>
      <c r="E418" s="20"/>
      <c r="F418" s="20"/>
      <c r="G418" s="20"/>
      <c r="H418" s="20"/>
      <c r="I418" s="68"/>
      <c r="J418" s="20"/>
      <c r="K418" s="68"/>
      <c r="L418" s="20"/>
      <c r="M418" s="20"/>
      <c r="N418" s="20"/>
      <c r="O418" s="20"/>
      <c r="P418" s="20"/>
      <c r="Q418" s="20"/>
    </row>
    <row r="419" spans="1:17" x14ac:dyDescent="0.2">
      <c r="Q419" s="20"/>
    </row>
    <row r="420" spans="1:17" x14ac:dyDescent="0.2">
      <c r="Q420" s="20"/>
    </row>
    <row r="421" spans="1:17" x14ac:dyDescent="0.2">
      <c r="Q421" s="20"/>
    </row>
    <row r="422" spans="1:17" x14ac:dyDescent="0.2">
      <c r="Q422" s="20"/>
    </row>
  </sheetData>
  <mergeCells count="59">
    <mergeCell ref="A237:Q237"/>
    <mergeCell ref="C413:D413"/>
    <mergeCell ref="C415:D415"/>
    <mergeCell ref="A317:Q317"/>
    <mergeCell ref="A321:Q321"/>
    <mergeCell ref="A308:Q308"/>
    <mergeCell ref="A297:Q297"/>
    <mergeCell ref="A244:Q244"/>
    <mergeCell ref="A290:Q290"/>
    <mergeCell ref="A293:Q293"/>
    <mergeCell ref="A270:Q270"/>
    <mergeCell ref="A278:Q278"/>
    <mergeCell ref="A257:Q257"/>
    <mergeCell ref="A263:Q263"/>
    <mergeCell ref="A302:Q302"/>
    <mergeCell ref="A312:Q312"/>
    <mergeCell ref="C418:D418"/>
    <mergeCell ref="A352:Q352"/>
    <mergeCell ref="A282:Q282"/>
    <mergeCell ref="A285:Q285"/>
    <mergeCell ref="A274:Q274"/>
    <mergeCell ref="A185:Q185"/>
    <mergeCell ref="A182:Q182"/>
    <mergeCell ref="A190:Q190"/>
    <mergeCell ref="A199:Q199"/>
    <mergeCell ref="A196:Q196"/>
    <mergeCell ref="A232:Q232"/>
    <mergeCell ref="A204:Q204"/>
    <mergeCell ref="A214:Q214"/>
    <mergeCell ref="A215:Q215"/>
    <mergeCell ref="A227:Q227"/>
    <mergeCell ref="A212:Q212"/>
    <mergeCell ref="A249:Q249"/>
    <mergeCell ref="A253:Q253"/>
    <mergeCell ref="A178:Q178"/>
    <mergeCell ref="I4:J5"/>
    <mergeCell ref="K4:L5"/>
    <mergeCell ref="E3:E6"/>
    <mergeCell ref="A19:Q19"/>
    <mergeCell ref="A28:Q28"/>
    <mergeCell ref="A26:Q26"/>
    <mergeCell ref="A40:Q40"/>
    <mergeCell ref="A45:Q45"/>
    <mergeCell ref="A35:Q35"/>
    <mergeCell ref="A8:Q8"/>
    <mergeCell ref="A15:Q15"/>
    <mergeCell ref="A33:Q33"/>
    <mergeCell ref="A201:Q201"/>
    <mergeCell ref="A1:Q1"/>
    <mergeCell ref="A2:Q2"/>
    <mergeCell ref="N3:O5"/>
    <mergeCell ref="D3:D6"/>
    <mergeCell ref="Q3:Q6"/>
    <mergeCell ref="A3:A6"/>
    <mergeCell ref="M3:M6"/>
    <mergeCell ref="F3:H5"/>
    <mergeCell ref="I3:L3"/>
    <mergeCell ref="P3:P6"/>
    <mergeCell ref="B3:C5"/>
  </mergeCells>
  <phoneticPr fontId="0" type="noConversion"/>
  <printOptions horizontalCentered="1"/>
  <pageMargins left="0" right="0" top="0.39370078740157483" bottom="0.39370078740157483" header="0" footer="0"/>
  <pageSetup paperSize="9" scale="50" orientation="landscape" r:id="rId1"/>
  <headerFooter alignWithMargins="0">
    <oddFooter>&amp;R&amp;"Times New Roman,полужирный"&amp;P</oddFooter>
  </headerFooter>
  <rowBreaks count="7" manualBreakCount="7">
    <brk id="175" max="16383" man="1"/>
    <brk id="189" max="16383" man="1"/>
    <brk id="203" max="16383" man="1"/>
    <brk id="229" max="16383" man="1"/>
    <brk id="240" max="16383" man="1"/>
    <brk id="252" max="16383" man="1"/>
    <brk id="2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2018</vt:lpstr>
      <vt:lpstr>'2018'!Заголовки_для_друку</vt:lpstr>
      <vt:lpstr>'2018'!Область_друку</vt:lpstr>
    </vt:vector>
  </TitlesOfParts>
  <Company>MLSP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franchuk</dc:creator>
  <cp:lastModifiedBy>Vladyslav Yancharuk</cp:lastModifiedBy>
  <cp:lastPrinted>2020-10-05T08:42:53Z</cp:lastPrinted>
  <dcterms:created xsi:type="dcterms:W3CDTF">2015-05-18T13:55:28Z</dcterms:created>
  <dcterms:modified xsi:type="dcterms:W3CDTF">2020-10-05T08:43:14Z</dcterms:modified>
</cp:coreProperties>
</file>