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2017" sheetId="1" r:id="rId1"/>
  </sheets>
  <definedNames>
    <definedName name="_xlnm.Print_Titles" localSheetId="0">'2017'!$7:$7</definedName>
  </definedNames>
  <calcPr fullCalcOnLoad="1"/>
</workbook>
</file>

<file path=xl/sharedStrings.xml><?xml version="1.0" encoding="utf-8"?>
<sst xmlns="http://schemas.openxmlformats.org/spreadsheetml/2006/main" count="4759" uniqueCount="1950">
  <si>
    <t>Участь недержавної організації у засіданні громадської ради закладу для осіб з інвалідністю внаслідок інтелектуальних порушень (Вінницька обл.).</t>
  </si>
  <si>
    <t>Участь недержавної організації у засіданні громадської ради закладу для осіб з інвалідністю внаслідок інтелектуальних порушень (Ів.-Франківська обл.).</t>
  </si>
  <si>
    <t>Участь недержавної організації у засіданні громадської ради закладу для осіб з інвалідністю внаслідок інтелектуальних порушень (Львівська обл.).</t>
  </si>
  <si>
    <t>Участь недержавної організації у засіданні громадської ради закладу для осіб з інвалідністю внаслідок інтелектуальних порушень (Житомирська обл.).</t>
  </si>
  <si>
    <t>Участь недержавної організації у засіданні громадської ради закладу для осіб з інвалідністю внаслідок інтелектуальних порушень (Закарпатська обл.).</t>
  </si>
  <si>
    <t>Національна Асамблея інвалідів України (НАІУ), Сервісна служба «Громади в єдиному світі» некомерційного ТОВ «Engagement Global»</t>
  </si>
  <si>
    <t>10-11 квітня,                       м.  Київ</t>
  </si>
  <si>
    <t>Підсумкова робоча зустріч з життєописових інтерв’ю
(В рамках фінансованого урядом Німеччини і за підтримки ЮНІСЕФ проекту «Підтримка батьків дітей з інвалідністю задля їх ефективного партнерства в розробці раннього втручання в Східній Україні»)</t>
  </si>
  <si>
    <t>Національна Асамблея інвалідів України (НАІУ), HealthProm (Лондон),
Благодійний фонд «Інститут раннього втручання» (Харків)</t>
  </si>
  <si>
    <t>13 квітня,                         м. Київ</t>
  </si>
  <si>
    <t>Національна Асамблея інвалідів України (НАІУ), Апеляційний суд міста Києва</t>
  </si>
  <si>
    <t>13 квітня,                        м.  Київ</t>
  </si>
  <si>
    <t>14 квітня,                        м.  Київ</t>
  </si>
  <si>
    <t>13  квітня,                        м.  Київ</t>
  </si>
  <si>
    <t>Прес-конференція щодо підписання меморандуму з РВ</t>
  </si>
  <si>
    <t xml:space="preserve">Міністерство охорони здоров'я України, Міністерство освіти і науки України, Міністерство соціальної політики України, Благодійний фонд «Інститут раннього втручання», Всеукраїнська Фундація «Захист прав дітей», Фундація «Soft Tulip» (Королівство Нідерландів), Європейська асоціація раннього втручання «EURLYAID», ЮНІСЕФ Харківська обласна державна адміністрація, Національна Асамблея інвалідів України (НАІУ), </t>
  </si>
  <si>
    <t>14  квітня,                        м.  Київ</t>
  </si>
  <si>
    <t>Участь недержавної організації у засіданні громадської ради закладу для осіб з інвалідністю внаслідок інтелектуальних порушень (Рівненська обл.).</t>
  </si>
  <si>
    <t>Участь недержавної організації у засіданні громадської ради закладу для осіб з інвалідністю внаслідок інтелектуальних порушень (м. Харків).</t>
  </si>
  <si>
    <t>Участь недержавної організації у засіданні громадської ради закладу для осіб з інвалідністю внаслідок інтелектуальних порушень (Хмельницька обл.).</t>
  </si>
  <si>
    <r>
      <t xml:space="preserve">4 дні,                 червень,
</t>
    </r>
    <r>
      <rPr>
        <sz val="10"/>
        <color indexed="10"/>
        <rFont val="Times New Roman"/>
        <family val="1"/>
      </rPr>
      <t>м. Вінниця</t>
    </r>
  </si>
  <si>
    <r>
      <t xml:space="preserve">Зміна місця проведення
</t>
    </r>
    <r>
      <rPr>
        <sz val="10"/>
        <rFont val="Times New Roman"/>
        <family val="1"/>
      </rPr>
      <t>Погоджено Фондом лист від 26.05.17
№1/4-481/02-02</t>
    </r>
  </si>
  <si>
    <t>Круглий стіл на тему: "Комфортне безперешкодне середовище - шлях до незалежного способу життя людей з інвалідністю"</t>
  </si>
  <si>
    <t>Семінар на тему:"Підвищення конкурентноздатності людей з інвалідністю на сучасному ринку праці"</t>
  </si>
  <si>
    <t>Участь у заходах ВОІ СОІУ</t>
  </si>
  <si>
    <t>Проведення круглого столу «Соціальний захист жінок-інвалідів»</t>
  </si>
  <si>
    <t>Навчальний семінар "Забезпечення захисту і безпеки інвалідів у ситуаціях ризику, а саме навчання методом виживання та адаптації у надзвичайних умовах"  на виконання ст. 11 конвеції ООН про права інвалідів</t>
  </si>
  <si>
    <t xml:space="preserve">Відкритий інтегрований юридично-практичний тренінг серед людей з обмеженими можливостями </t>
  </si>
  <si>
    <t>31 травня, 
м. Мелітополь</t>
  </si>
  <si>
    <r>
      <t xml:space="preserve">Захід проведено.
</t>
    </r>
    <r>
      <rPr>
        <sz val="10"/>
        <rFont val="Times New Roman"/>
        <family val="1"/>
      </rPr>
      <t>Надано інформацію про проведення. Участь взяли: Мелітопольська організ інвал війни та збройних сил, Меліт міськ організ інвал "Соц-реабіліт центр незрячих", ГТІ "Милосердя", депутат міськ ради Касярум С.А, перший заступ голови міськ ради з соц питань Бойко С.О, депутат міськ ради Романов Р.В, начальник Приазовської УТ СЗН Полякова Т.І, депутат Приазовської райради Царенко В.І, заступ нач Якимівського УТ СЗН Косс В.А</t>
    </r>
  </si>
  <si>
    <r>
      <t xml:space="preserve">серпень, </t>
    </r>
    <r>
      <rPr>
        <sz val="10"/>
        <rFont val="Times New Roman"/>
        <family val="1"/>
      </rPr>
      <t>Вінницька обл.</t>
    </r>
  </si>
  <si>
    <r>
      <t xml:space="preserve">серпень, </t>
    </r>
    <r>
      <rPr>
        <sz val="10"/>
        <rFont val="Times New Roman"/>
        <family val="1"/>
      </rPr>
      <t xml:space="preserve">
  м. Львів</t>
    </r>
  </si>
  <si>
    <r>
      <t>Зміна терміну проведення</t>
    </r>
    <r>
      <rPr>
        <sz val="10"/>
        <rFont val="Times New Roman"/>
        <family val="1"/>
      </rPr>
      <t xml:space="preserve">
Погоджено Фондом лист від 07.07.17
№1/4-718/02-02
</t>
    </r>
    <r>
      <rPr>
        <sz val="10"/>
        <color indexed="10"/>
        <rFont val="Times New Roman"/>
        <family val="1"/>
      </rPr>
      <t>Зміна терміну проведення</t>
    </r>
    <r>
      <rPr>
        <sz val="10"/>
        <rFont val="Times New Roman"/>
        <family val="1"/>
      </rPr>
      <t xml:space="preserve">
Погоджено Фондом лист від 09.08.17
№1/4-887/02-02</t>
    </r>
  </si>
  <si>
    <r>
      <t>Зміна терміну проведення</t>
    </r>
    <r>
      <rPr>
        <sz val="10"/>
        <rFont val="Times New Roman"/>
        <family val="1"/>
      </rPr>
      <t xml:space="preserve">
Погоджено Фондом лист від 09.08.17
№1/4-887/02-02</t>
    </r>
  </si>
  <si>
    <t>Шведсько - українська фотовиставка «Рівно Доступність. Поза життям»
(В рамках шведсько-українського проекту «Рівно Доступність. Жити гідно всупереч долі»)</t>
  </si>
  <si>
    <r>
      <t xml:space="preserve">Захід проведено.
</t>
    </r>
    <r>
      <rPr>
        <sz val="10"/>
        <rFont val="Times New Roman"/>
        <family val="1"/>
      </rPr>
      <t>Надано інформацію про проведення. Участь взяли:  Благодійний фонд центр реабілітації інвалідів з дитинства "Промінь" представник ФСЗІ, практичний психолог, доктор філософії в галузі психології О.І. Крекшина</t>
    </r>
  </si>
  <si>
    <t>14 червня, с. Носачевичі, Рожищенського р-ну</t>
  </si>
  <si>
    <r>
      <t xml:space="preserve">Захід проведено.
</t>
    </r>
    <r>
      <rPr>
        <sz val="10"/>
        <rFont val="Times New Roman"/>
        <family val="1"/>
      </rPr>
      <t xml:space="preserve">Надано інформацію про проведення. Участь взяли: Шевчук В.О директор обл відділення ФСЗІ, заступ голови райдержадміністрації Сергійчук І.Є  </t>
    </r>
  </si>
  <si>
    <t>Інтернет видання</t>
  </si>
  <si>
    <r>
      <t xml:space="preserve">Зміна терміну проведення.
</t>
    </r>
    <r>
      <rPr>
        <sz val="10"/>
        <rFont val="Times New Roman"/>
        <family val="1"/>
      </rPr>
      <t xml:space="preserve">Погоджено Фондом лист від 13.05.17 
№1/4-431/02-02
</t>
    </r>
    <r>
      <rPr>
        <sz val="10"/>
        <color indexed="10"/>
        <rFont val="Times New Roman"/>
        <family val="1"/>
      </rPr>
      <t xml:space="preserve">Зміна суми та кількості учасників заходу </t>
    </r>
    <r>
      <rPr>
        <sz val="10"/>
        <rFont val="Times New Roman"/>
        <family val="1"/>
      </rPr>
      <t xml:space="preserve">
Погоджено литом МСП від 14.07.17
№676/0/131-17/174
</t>
    </r>
    <r>
      <rPr>
        <sz val="10"/>
        <color indexed="10"/>
        <rFont val="Times New Roman"/>
        <family val="1"/>
      </rPr>
      <t xml:space="preserve">Зміна суми заходу </t>
    </r>
    <r>
      <rPr>
        <sz val="10"/>
        <rFont val="Times New Roman"/>
        <family val="1"/>
      </rPr>
      <t xml:space="preserve">
Погоджено литом МСП від 25.07.17
№735/0/131-17/174</t>
    </r>
  </si>
  <si>
    <r>
      <t xml:space="preserve">Семінар - тренінг: "Забезпечення захисту  й безпеки інвалідів Луганщини у ситуаціях ризику, зокрема в збройних конфліктах" (на виконання статті 11 Конвенції ООН  «Про права інвалідів»)   </t>
    </r>
    <r>
      <rPr>
        <i/>
        <sz val="10"/>
        <rFont val="Times New Roman"/>
        <family val="1"/>
      </rPr>
      <t>( захід 3-денний</t>
    </r>
    <r>
      <rPr>
        <b/>
        <i/>
        <sz val="10"/>
        <rFont val="Times New Roman"/>
        <family val="1"/>
      </rPr>
      <t>)</t>
    </r>
  </si>
  <si>
    <t xml:space="preserve">Навчально-практичний семінар: ,,Від теорії -  до практики" ( з майстер - класами народних майстрів України з декоративно прикладного мистецтва) </t>
  </si>
  <si>
    <t>24-25 травня, 
м. Кременчук, вул. Чкалова, 6-А</t>
  </si>
  <si>
    <r>
      <t xml:space="preserve">Захід проведено.
</t>
    </r>
    <r>
      <rPr>
        <sz val="10"/>
        <rFont val="Times New Roman"/>
        <family val="1"/>
      </rPr>
      <t>Надано інформацію про проведення. Участь взяли: Федерація футболу Укр, МакДональдз Укр, Кока-Кола Укр, нач відділу з фізкультури і спорту виконавч комітету Кремнчуцької міськ ради Мазур О.І, Директор Полтавського обл відділення ФСЗІ Дяченко О.М, Директор Кремнчуцького міськ центру фіз здоровя населення "Спорт для всіх" Медведенко О.В, Віце президент реабіліт клубу для інвал з розум відстал "Спешіал Олімпік", майстер спорту Цвелих В, член виконавч коміт Полтавськ обл федерації футболу Маньковський В, Начал відділу Запорізького управл з фіз виховання та спорту МОН, суддя міжнарожної категорії Арестенко Ю.Г, директор ТОВ "Телевідеокомпанія Кремінь ТВ" Криворучко В.О, багаторазовий призер Всесвітніх Ігор Спец Олімпіади Карпук С.</t>
    </r>
  </si>
  <si>
    <t>Сайт ВГО</t>
  </si>
  <si>
    <t>Сайт ВГО, Полтавське обласне телебачення "Лтава", веб-сайт Аоціації спортивних журналістів України, веб-сайт Кременчуцьке громадське телебачення, кабельне телебачення "Чумгак", Телевідеокомпанія Кремінь ТВ</t>
  </si>
  <si>
    <t>Інформацію надано додатково</t>
  </si>
  <si>
    <t>Конференція  на тему Взаємодія Дніпропетровського обласно го відокремле-ного підрозділу СШІУ з органами місцевого самовря дування, підроз ділами, що опікуються інвалідами, для вирішення питань постраждалих на виробництві шахтарів-інвалідів та родин загиблих шахтарів.</t>
  </si>
  <si>
    <t>5 діб, вересень, м.Павлоград, Дніпропетровської області</t>
  </si>
  <si>
    <t>14-15 червня, 
м. Київ, вул. Олени Теліги, 37-Г</t>
  </si>
  <si>
    <t>Всеукраїнська нарада "Конвенція ООН про права осіб з інвалідністю - українцям з інтелектуальними порушеннями"</t>
  </si>
  <si>
    <t>10-12 жовтня,
м. Київ</t>
  </si>
  <si>
    <t>12 червня, 
м. Київ</t>
  </si>
  <si>
    <t xml:space="preserve">15-16 серпня, 
м. Київ </t>
  </si>
  <si>
    <t>Позитивний досвід роботи служб (центрів) зайнятості всеукраїнських громадських організацій інвалідів з працевлаштування осіб з вадами здоров'я.</t>
  </si>
  <si>
    <t>2 дні,                                                                                                                                                                                                                                                                                                                           грудень,                                                                                                                                                                                                                                                                                                                                                    м. Київ</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</si>
  <si>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</si>
  <si>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</si>
  <si>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</si>
  <si>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</si>
  <si>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</si>
  <si>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</si>
  <si>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</si>
  <si>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</si>
  <si>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</si>
  <si>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</si>
  <si>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</si>
  <si>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</si>
  <si>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</si>
  <si>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</si>
  <si>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</si>
  <si>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</si>
  <si>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</si>
  <si>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</si>
  <si>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</si>
  <si>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</si>
  <si>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</si>
  <si>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</si>
  <si>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</si>
  <si>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</si>
  <si>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</si>
  <si>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</si>
  <si>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</si>
  <si>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</si>
  <si>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</si>
  <si>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</si>
  <si>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</si>
  <si>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</si>
  <si>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</si>
  <si>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</si>
  <si>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</si>
  <si>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</si>
  <si>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</si>
  <si>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</si>
  <si>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</si>
  <si>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</si>
  <si>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</si>
  <si>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</si>
  <si>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</si>
  <si>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</si>
  <si>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Семінар для працівників суду  «Інклюзивний суд: основні поняття і шляхи розвитку»</t>
  </si>
  <si>
    <r>
      <t xml:space="preserve">21-23 </t>
    </r>
    <r>
      <rPr>
        <sz val="10"/>
        <color indexed="10"/>
        <rFont val="Times New Roman"/>
        <family val="1"/>
      </rPr>
      <t xml:space="preserve">вересня, </t>
    </r>
    <r>
      <rPr>
        <sz val="10"/>
        <rFont val="Times New Roman"/>
        <family val="1"/>
      </rPr>
      <t>Київська обл</t>
    </r>
  </si>
  <si>
    <r>
      <t xml:space="preserve">Зміна терміну проведення та кількості учасників
</t>
    </r>
    <r>
      <rPr>
        <sz val="10"/>
        <rFont val="Times New Roman"/>
        <family val="1"/>
      </rPr>
      <t>Погоджено фондом лист від 28.08.17
№1/4-966/02-02</t>
    </r>
  </si>
  <si>
    <r>
      <t xml:space="preserve">23-25 </t>
    </r>
    <r>
      <rPr>
        <sz val="10"/>
        <color indexed="10"/>
        <rFont val="Times New Roman"/>
        <family val="1"/>
      </rPr>
      <t xml:space="preserve">вересня, </t>
    </r>
    <r>
      <rPr>
        <sz val="10"/>
        <rFont val="Times New Roman"/>
        <family val="1"/>
      </rPr>
      <t>Київська обл</t>
    </r>
  </si>
  <si>
    <t>Кіровоградська обласна організація інвалідів ВОІ СОІУ</t>
  </si>
  <si>
    <t>Луганська обласна асоціація інвалідів ВОІ СОІУ</t>
  </si>
  <si>
    <t>Одеська обласна організація інвалідів ВОІ СОІУ</t>
  </si>
  <si>
    <t>Харківська обласна рада (регіональний осередок) ВОІ СОІУ</t>
  </si>
  <si>
    <t>Черкаська обласна організація ВОІ СОІУ</t>
  </si>
  <si>
    <t>Чернівецька обласна організація інвалідів ВОІ СОІУ</t>
  </si>
  <si>
    <t>За рахунок інших джерел</t>
  </si>
  <si>
    <t>Всеукраїнська громадська організація інвалідів "Всеукраїнська асоціація працездатних інвалідів"</t>
  </si>
  <si>
    <t>Всеукраїнська громадська організація "Асоціація підприємців та працюючих інвалідів України"</t>
  </si>
  <si>
    <t>Моніторинг заходів Всеукраїнських громадських об'єднань осіб з інвалідністю на 2017 рік</t>
  </si>
  <si>
    <t>Рівень проведення (всеукраїниський, обласний, ін.)</t>
  </si>
  <si>
    <t>В тому числі осіб з інвалідністю</t>
  </si>
  <si>
    <t>Всеукраїнська організація осіб з інвалідіністю "Гармонія"</t>
  </si>
  <si>
    <t>02-11 червня, вул. Морська, 1 с. Залізний Порт, б/в "Маяк", Херсонська обл</t>
  </si>
  <si>
    <r>
      <t xml:space="preserve">Захід проведено. 
</t>
    </r>
    <r>
      <rPr>
        <sz val="10"/>
        <rFont val="Times New Roman"/>
        <family val="1"/>
      </rPr>
      <t>Надано інформацію про проведення. Участь взяли: Директор Херсонського обласного відділення ФСЗІ Ракша О.О</t>
    </r>
  </si>
  <si>
    <t>2 дні, вересень, Одеська обл.</t>
  </si>
  <si>
    <t>2 дні, вересень, Тернопільська обл</t>
  </si>
  <si>
    <t>2 дні, жовтень, Тернопільська обл</t>
  </si>
  <si>
    <t xml:space="preserve">1 день, червень, Харківська область </t>
  </si>
  <si>
    <t xml:space="preserve">1 день, листопад, Харківська область  </t>
  </si>
  <si>
    <t>Круглий стіл з представниками влади, департаменту соцзахисту, пенсійного фонду, фонду соцзахисту інвалідів та центру зайнятості з питань працевлаштування інвалідів.</t>
  </si>
  <si>
    <t xml:space="preserve">1 день, травень, Харківська область  </t>
  </si>
  <si>
    <t>Семінар на тему: "Гендер, інвалідність та материнство "Соціальна підтримка жінок-інвалідів у всїх сферах життєдіяльності"</t>
  </si>
  <si>
    <t xml:space="preserve">2 дні, вересень, Харківська область  </t>
  </si>
  <si>
    <t xml:space="preserve">2 дні, вересень, Харківська область </t>
  </si>
  <si>
    <t xml:space="preserve">Участь у Всеукраїнських заходах (компенсація витрат на проїзд)  </t>
  </si>
  <si>
    <t>1 доба, серпень, Хмельницька обл.</t>
  </si>
  <si>
    <t>1 доба, грудень, Хмельницька обл.</t>
  </si>
  <si>
    <r>
      <t xml:space="preserve">2 дні, </t>
    </r>
    <r>
      <rPr>
        <sz val="10"/>
        <color indexed="10"/>
        <rFont val="Times New Roman"/>
        <family val="1"/>
      </rPr>
      <t xml:space="preserve">червень, </t>
    </r>
    <r>
      <rPr>
        <sz val="10"/>
        <rFont val="Times New Roman"/>
        <family val="1"/>
      </rPr>
      <t>Закарпатська обл</t>
    </r>
  </si>
  <si>
    <r>
      <t xml:space="preserve">Захід проведено.
</t>
    </r>
    <r>
      <rPr>
        <sz val="10"/>
        <rFont val="Times New Roman"/>
        <family val="1"/>
      </rPr>
      <t>Надано інформацію про проведення. Участь взяли: представник Рівненського обл відділення ФСЗІ Ткачук Л.В, Зорук Л.В завідувач центром мед-соц реабілітації дітей з органічними ураженнями нервової системи та поруш психіки, Дейнеко О. В лікар-педіатр, ін</t>
    </r>
  </si>
  <si>
    <t>16-17 травня, 
м. Київ, вул. Черняховського, 16/30</t>
  </si>
  <si>
    <t>Участь людей з інвалідністю у благодійному концерті Євгена Хмари «Музика, що зцілює»</t>
  </si>
  <si>
    <t xml:space="preserve">07-08 липня, м. Суми </t>
  </si>
  <si>
    <t>26-27 червня, 
м. Київ, вул. Р. Окіпної, готельний комплекс "Турист"</t>
  </si>
  <si>
    <r>
      <t xml:space="preserve">Захід проведено. 
</t>
    </r>
    <r>
      <rPr>
        <sz val="10"/>
        <rFont val="Times New Roman"/>
        <family val="1"/>
      </rPr>
      <t>Надано інформацію про проведення. Участь взяли: Артюх Є.В представник Київського міського відділення ФСЗІ, Київський НПУ ім. М.П. Драгоманова, ін.</t>
    </r>
  </si>
  <si>
    <t>16 червня, м.Шостка, вул. Робоча, 9</t>
  </si>
  <si>
    <r>
      <t xml:space="preserve">Захід проведено.
</t>
    </r>
    <r>
      <rPr>
        <sz val="10"/>
        <rFont val="Times New Roman"/>
        <family val="1"/>
      </rPr>
      <t>Надано інформацію про проведення. Участь взяли: ГО "Товариство допомоги особам з інвалідністю "Турбота"</t>
    </r>
  </si>
  <si>
    <t>22 червня, м. Червоноград, Львівська обл.</t>
  </si>
  <si>
    <r>
      <t xml:space="preserve">Захід проведено.
</t>
    </r>
    <r>
      <rPr>
        <sz val="10"/>
        <rFont val="Times New Roman"/>
        <family val="1"/>
      </rPr>
      <t>Надано інформацію про проведення. Участь взяли: Червоноградська міська ГО неповносправної молоді "Ніка"</t>
    </r>
  </si>
  <si>
    <t>16 червня, м. Броди, вул. Стуса, 7а</t>
  </si>
  <si>
    <t>Всеукраїнська конференція на тему «Відстоювання інтересів та прав людей з інвалідністю відповідно до Конвенції ООН про права інвалідів - роль в цьому громадських організацій інвалідів»</t>
  </si>
  <si>
    <r>
      <t xml:space="preserve">Захід проведено.
</t>
    </r>
    <r>
      <rPr>
        <sz val="10"/>
        <rFont val="Times New Roman"/>
        <family val="1"/>
      </rPr>
      <t>Надано інформацію про проведення. Участь взяли: БО "Центр реабілітації інвалідів дитинства та дітей-інвалідів "Промінь"</t>
    </r>
  </si>
  <si>
    <t>22 червня,
м. Харків, пр. Перемоги, 77-а</t>
  </si>
  <si>
    <r>
      <t xml:space="preserve">Захід проведено.
</t>
    </r>
    <r>
      <rPr>
        <sz val="10"/>
        <rFont val="Times New Roman"/>
        <family val="1"/>
      </rPr>
      <t>Надано інформацію про проведення. Участь взяли: ГО інвалідів дитинства та членів їх сімей "Промінь"</t>
    </r>
  </si>
  <si>
    <t>13 червня, 
м.Київ, вул. Підлісна, 8</t>
  </si>
  <si>
    <r>
      <t xml:space="preserve">Захід проведено.
</t>
    </r>
    <r>
      <rPr>
        <sz val="10"/>
        <rFont val="Times New Roman"/>
        <family val="1"/>
      </rPr>
      <t xml:space="preserve">Надано інформацію про проведення. Участь взяли: ГО "Горицвіт" </t>
    </r>
  </si>
  <si>
    <t>20 червня, 
м. Житомир, Бердичівське шосе, 3</t>
  </si>
  <si>
    <r>
      <t xml:space="preserve">Захід проведено.
</t>
    </r>
    <r>
      <rPr>
        <sz val="10"/>
        <rFont val="Times New Roman"/>
        <family val="1"/>
      </rPr>
      <t>Надано інформацію про проведення. Участь взяли: Житомирський обласний благодійний фонд комплексної реабілітації дітей-інвалідів та молоді</t>
    </r>
  </si>
  <si>
    <t xml:space="preserve">Участь у Всеукраїнських заходах  ВОІ  СОІУ                                                                                                                                                                                                                                                                                 </t>
  </si>
  <si>
    <t>Круглий стіл на тему "Соціальна адаптація інвалідів, інвалідів АТО та взаємодія з суспільством"</t>
  </si>
  <si>
    <t>1 день, жовтень, Кіровоградська обл</t>
  </si>
  <si>
    <t>Круглий стіл "Навчання людей з особливими потребами у вищих навчальних закладах"</t>
  </si>
  <si>
    <t>1 день, червень, Кіровоградська обл</t>
  </si>
  <si>
    <t>Круглий стіл "Покращення становища та розширення прав і можливостей жінок-інвалідів на виконання Конвенції ООН про права інвалідів"</t>
  </si>
  <si>
    <t>Обласний навчальний семінар з художньо-дикоративного мистецтва людей з обмеженими фізичникми можливостями</t>
  </si>
  <si>
    <t>1 день, травень, Кіровоградська обл</t>
  </si>
  <si>
    <r>
      <t xml:space="preserve">Компенсація проїзду  до місця проведення  всеукраїнських  заходів </t>
    </r>
    <r>
      <rPr>
        <b/>
        <sz val="10"/>
        <rFont val="Times New Roman"/>
        <family val="1"/>
      </rPr>
      <t xml:space="preserve"> </t>
    </r>
    <r>
      <rPr>
        <sz val="10"/>
        <rFont val="Times New Roman"/>
        <family val="1"/>
      </rPr>
      <t>2017 року.</t>
    </r>
  </si>
  <si>
    <t>2 дні, серпень, Полтавська обл</t>
  </si>
  <si>
    <t>Семінар - тренінг для лідерів та активістів громадських організацій інвалідів на тему: «Місія лідера громадської організації людей з  інвалідністю в  ефективній діяльності організації»</t>
  </si>
  <si>
    <t>3 дні, вересень, Львівська обл</t>
  </si>
  <si>
    <r>
      <t>Семінар-тренінг на тему:</t>
    </r>
    <r>
      <rPr>
        <b/>
        <sz val="10"/>
        <rFont val="Times New Roman"/>
        <family val="1"/>
      </rPr>
      <t xml:space="preserve"> «</t>
    </r>
    <r>
      <rPr>
        <sz val="10"/>
        <rFont val="Times New Roman"/>
        <family val="1"/>
      </rPr>
      <t>Роль громадських організацій людей з інвалідністю в оздоровленні і рекреаційній реабілітації</t>
    </r>
    <r>
      <rPr>
        <b/>
        <sz val="10"/>
        <rFont val="Times New Roman"/>
        <family val="1"/>
      </rPr>
      <t xml:space="preserve"> </t>
    </r>
    <r>
      <rPr>
        <sz val="10"/>
        <rFont val="Times New Roman"/>
        <family val="1"/>
      </rPr>
      <t>людей з інвалідністю».</t>
    </r>
    <r>
      <rPr>
        <b/>
        <sz val="10"/>
        <rFont val="Times New Roman"/>
        <family val="1"/>
      </rPr>
      <t xml:space="preserve"> </t>
    </r>
  </si>
  <si>
    <t>Проведення тренінгу на тему: «Громадські організації людей з інвалідністю і їх роль в творчій реабілітації  осіб з інвалідністю».</t>
  </si>
  <si>
    <r>
      <t xml:space="preserve">Семінар - тренінг: "Забезпечення захисту  й безпеки інвалідів Луганщини у ситуаціях ризику, зокрема в збройних конфліктах" (на виконання статті 11 Конвенції ООН «Про права інвалідів»)   </t>
    </r>
    <r>
      <rPr>
        <i/>
        <sz val="10"/>
        <rFont val="Times New Roman"/>
        <family val="1"/>
      </rPr>
      <t>( захід 3-денний</t>
    </r>
    <r>
      <rPr>
        <b/>
        <i/>
        <sz val="10"/>
        <rFont val="Times New Roman"/>
        <family val="1"/>
      </rPr>
      <t>)</t>
    </r>
  </si>
  <si>
    <t>3 дні,
травень,
м. Старобільськ</t>
  </si>
  <si>
    <t xml:space="preserve">Всеукраїнський адаптивно – рекреаційний захід для інвалідів АТО  та інвалідів різних нозологій </t>
  </si>
  <si>
    <t xml:space="preserve">Всеукраїнський адаптивний захід з фізичній реабілітації інвалідів АТО та інвалідів різних нозологій </t>
  </si>
  <si>
    <t>10 днів,  липень - серпень, Донецька обл.</t>
  </si>
  <si>
    <t>10 днів,  вересень Херсонська обл.</t>
  </si>
  <si>
    <t>Всеукраїнський молодіжно-рекреаційний  захід для інвалідів різних нозологій</t>
  </si>
  <si>
    <t>10 днів,  травень - червень, Херсонська обл.</t>
  </si>
  <si>
    <t>Всеукраїнський захід з фізичної реабілітації інвалідів опорно - рухового апарату, в тому числі інвалідів АТО</t>
  </si>
  <si>
    <t>Захід "Науково-практична конференція «Мандрівка з перешкодами та без: доступність національного і міжнародного туризму для осіб з інвалідністю"</t>
  </si>
  <si>
    <t xml:space="preserve">Захід "Навчальний семінар-практикум для керівного складу обласних і місцевих організацій ГО ВГО ВППІ  «Фандрейзинг і його роль в успішній роботі організації» </t>
  </si>
  <si>
    <t>20 червня, 
м. Умань, вул. Шкільна, 40</t>
  </si>
  <si>
    <r>
      <t xml:space="preserve">Захід проведено.
</t>
    </r>
    <r>
      <rPr>
        <sz val="10"/>
        <rFont val="Times New Roman"/>
        <family val="1"/>
      </rPr>
      <t>Надано інформацію про проведення. Участь взяли: ГО "Шлях добра"</t>
    </r>
  </si>
  <si>
    <t>22 червня, м. Мукачеве, вул. Духновича, 87</t>
  </si>
  <si>
    <r>
      <t xml:space="preserve">Захід проведено.
</t>
    </r>
    <r>
      <rPr>
        <sz val="10"/>
        <rFont val="Times New Roman"/>
        <family val="1"/>
      </rPr>
      <t>Надано інформацію про проведення. Участь взяли: Благодійний Фонд допомоги інвалідам "Нове життя"</t>
    </r>
  </si>
  <si>
    <r>
      <t xml:space="preserve">Захід проведено.
</t>
    </r>
    <r>
      <rPr>
        <sz val="10"/>
        <rFont val="Times New Roman"/>
        <family val="1"/>
      </rPr>
      <t>Надано інформацію про проведення. Участь взяли: Обл центр соц-псих реабіліт дітей та молоді з функціональними обмеженнями</t>
    </r>
  </si>
  <si>
    <t xml:space="preserve">20 червня, м. Чернігів, проспект Миру, 40 </t>
  </si>
  <si>
    <t>Тренінг з питань комунікативного супроводу батьківської адвокації, розробки та впровадження політики раннього втручання в Україні (policy advocacy)
(В рамках проекту «Підтримка батьків дітей з інвалідністю задля їх ефективного партнерства в розробці раннього втручання в Східній Україні»)</t>
  </si>
  <si>
    <t>Національна Асамблея людей з інвалідністю України (НАІУ), HealthProm (Лондон),
Благодійний фонд «Інститут раннього втручання» (Харків)</t>
  </si>
  <si>
    <t>28 березня,                    м. Львів</t>
  </si>
  <si>
    <t xml:space="preserve">Національна Асамблея людей з інвалідністю України (НАІУ), Посольство Швеції в Україні,
Шведський інститут
</t>
  </si>
  <si>
    <t xml:space="preserve">Робоча зустріч з підготовки відкриття шведсько - української фотовиставки «Рівно Доступність. Поза життям»
(В рамках шведсько-українського проекту «РівноДоступність. Жити гідно всупереч долі»)
Круглий стіл «РівноДоступність: шведсько-український досвід з включення людей з інвалідністю в різні сфери життєдіяльності»  
Майстер-клас з жестової мови </t>
  </si>
  <si>
    <t>протягом березня                                               Київ та області України</t>
  </si>
  <si>
    <r>
      <t xml:space="preserve"> 2 дні, 
</t>
    </r>
    <r>
      <rPr>
        <sz val="10"/>
        <color indexed="10"/>
        <rFont val="Times New Roman"/>
        <family val="1"/>
      </rPr>
      <t>червень</t>
    </r>
    <r>
      <rPr>
        <sz val="10"/>
        <rFont val="Times New Roman"/>
        <family val="1"/>
      </rPr>
      <t xml:space="preserve">
 м. Львів </t>
    </r>
  </si>
  <si>
    <t>Запорізьке обласне товариство інвалідів ВОІ СОІУ</t>
  </si>
  <si>
    <t>Розміщення інформації про захід в ЗМІ</t>
  </si>
  <si>
    <t>Інша інформація</t>
  </si>
  <si>
    <t>Заплановано</t>
  </si>
  <si>
    <t xml:space="preserve">Фактично використано </t>
  </si>
  <si>
    <t>Запланована</t>
  </si>
  <si>
    <t>Фактична</t>
  </si>
  <si>
    <t>З Державного бюджету</t>
  </si>
  <si>
    <t xml:space="preserve">З інших джерел </t>
  </si>
  <si>
    <t>З інших джерел</t>
  </si>
  <si>
    <t>Всеукраїнська громадська організація інвалідів "Союз Чорнобиль України"</t>
  </si>
  <si>
    <t>Громадська організація "Всеукраїнська асоціація інвалідів "Остомія"</t>
  </si>
  <si>
    <t>Громадська організація "Спілка шахтарів-інвалідів України"</t>
  </si>
  <si>
    <t>Всеукраїнська організація інвалідів "Союз організацій інвалідів України"</t>
  </si>
  <si>
    <t>Всеукраїнські заходи</t>
  </si>
  <si>
    <t>Волинська обласна організація ВОІ СОІУ</t>
  </si>
  <si>
    <t>Дніпропетровська обласна організація ВОІ СОІУ</t>
  </si>
  <si>
    <t>Житомирська обласна організація інвалідів ВОІ СОІУ</t>
  </si>
  <si>
    <t>Навчальний семінар для опікунів і доглядальників «Як протидіяти дискримінації особи з інтелектуальними порушеннями» - на базі НДО з Хмельницької обл.</t>
  </si>
  <si>
    <t xml:space="preserve">Навчальний семінар для опікунів і доглядальників «Як протидіяти дискримінації особи з інтелектуальними порушеннями» - на базі НДО з Харківської обл. </t>
  </si>
  <si>
    <t xml:space="preserve">Навчальний семінар для опікунів і доглядальників «Як протидіяти дискримінації особи з інтелектуальними порушеннями» - на базі НДО з Херсонської обл. </t>
  </si>
  <si>
    <t>03-06 липня, 
м. Вінииця</t>
  </si>
  <si>
    <r>
      <t xml:space="preserve">Захід проведено. 
</t>
    </r>
    <r>
      <rPr>
        <sz val="10"/>
        <rFont val="Times New Roman"/>
        <family val="1"/>
      </rPr>
      <t xml:space="preserve">Надано інформацію про проведення. Участь взяли: Вінницький обл центр соц служб для сімї, дітей та молоді,  Вінницький обл центр соц-псих реабілітації дітей та молоді з функціон обмеженнями "Обрій", "Гармонія", Вінницька міська рада, Департ соц та молодіжної політики Вінницької ОДА </t>
    </r>
  </si>
  <si>
    <t>03-07 липня, 
м. Балта, Одеська область</t>
  </si>
  <si>
    <t>15-16 серпня, м. Київ, вул. Р.Окіпної, 2</t>
  </si>
  <si>
    <t>2 дні, жовтень, м.Львів</t>
  </si>
  <si>
    <t>5 днів, липень, Львівська - Івано-Франківська обл.</t>
  </si>
  <si>
    <t>4 дні, жовтень,
м. Київ</t>
  </si>
  <si>
    <t>Всеукраїнський форум "Здоров'я жінки та його небезпека"</t>
  </si>
  <si>
    <t>3 дні, жовтень, 
м. Київ</t>
  </si>
  <si>
    <t>4 дні, липень,
 м. Вінниця</t>
  </si>
  <si>
    <t>5 днів, липень, Львівська обл.</t>
  </si>
  <si>
    <t>3 дні, листопад, 
м. Чернівці</t>
  </si>
  <si>
    <t>3 дні, жовтень,
 м. Дніпро</t>
  </si>
  <si>
    <t>1 день, грудень,
м. Київ</t>
  </si>
  <si>
    <t>26 квітня, 
м. Київ</t>
  </si>
  <si>
    <r>
      <t xml:space="preserve">Захід проведено.
</t>
    </r>
    <r>
      <rPr>
        <sz val="10"/>
        <rFont val="Times New Roman"/>
        <family val="1"/>
      </rPr>
      <t>Надано інформацію про проведення. Участь взяли: Українська Асоціація "Чорнобиль" органів та військ МВС, Всеукраїнська Чорнобильська спілка МВС України, Фонд "Правозахист", Київське міське відділенння ФСЗІ Журба Аліна Олексіївна</t>
    </r>
  </si>
  <si>
    <t>Журнал "Іменем закону"</t>
  </si>
  <si>
    <t>Інформацію не надано</t>
  </si>
  <si>
    <t>26 січня,                                      м. Чугуїв,
Харківська обл.</t>
  </si>
  <si>
    <t xml:space="preserve">Семінар-тренінг підвищення кваліфікації лідерів регіональних осередків СФГУ </t>
  </si>
  <si>
    <t xml:space="preserve">Навчальний семінар представників обласних осередків ВОІ СОІУ з питань розвитку рекреаційного спорту в регіонах" </t>
  </si>
  <si>
    <t>Всеукраїнський круглий стіл на тему: «Реалізація права людей з інвалідністю на належне транспортне обслуговування: від нормативних вимог до практичної реалізаці</t>
  </si>
  <si>
    <t>Всеукраїнський практичний семінар  з розвитку творчих здібностей та вдосконалення  художнього  потенціалу  для людей з інвалідністю" згідно ст.30 Конвенції "Про права інвалідів"</t>
  </si>
  <si>
    <t>Всеукраїнський практичний семінар- тренінг з навчання новітнім методикам оздоровлення та реабілітації "Рухова активність - здоровий спосіб життя, здорова нація"</t>
  </si>
  <si>
    <t>Навчально-інформаційний тренінг для керівників, спеціалістів  регіональних осередків“Лідерство та навички ефективного управління"</t>
  </si>
  <si>
    <t>Участь у Всеукраїнських заходах</t>
  </si>
  <si>
    <t>протягом року</t>
  </si>
  <si>
    <t>Обласна конференція з питань обміну  досвідом та вивчення нових  методик художньо-декоративного мистецтва для реабілітації людей з обмеженними фізичними можливостями</t>
  </si>
  <si>
    <t>Семінар «Співпраця жіночих комітетів з владними структурами області. Підвищення професійного рівня жінок-лідерів міськрайонних осередків»</t>
  </si>
  <si>
    <t>Тренінг по застосуванню рекреаційних видів спорту для реабілітації людей з інвалідністю</t>
  </si>
  <si>
    <t>30 травня, 
м. Бориспіль, вул. Київський шлях, 9</t>
  </si>
  <si>
    <t>Газета "Благосвіт"</t>
  </si>
  <si>
    <t xml:space="preserve">Облаcний семінар "Жінка з обмеженими можливостями на шляху до незалежного життя. Ліквідація всіх форм дискримінації" </t>
  </si>
  <si>
    <t>27 червня, 
м. Житомир, вул. Домбровського, 38</t>
  </si>
  <si>
    <r>
      <t xml:space="preserve">Захід проведено. 
</t>
    </r>
    <r>
      <rPr>
        <sz val="10"/>
        <rFont val="Times New Roman"/>
        <family val="1"/>
      </rPr>
      <t>Надано інформацію про проведення. Участь взяли: Директор та заступ директора Житомирського обл відділення ФСЗІ Возний Я.Ю. та Денисенко Т.В.,  нач відділу Житомирського обл центру зайнятості Гончарук Н.В</t>
    </r>
  </si>
  <si>
    <t>Газета "Ехо", Фейсбук</t>
  </si>
  <si>
    <t>Проведення конференції про шляхи попередженняінвалідності в Україні та стан медичного забезпечення інвалідів у відповідності до вимог Конвенціїї ООН</t>
  </si>
  <si>
    <t>Обласний навчально-інформаційний семінар "Участь ГОІ у здійсненні державного архітектурно-будівельного контролю за дотриманням вимог щодо забезпечення безперешкодного доступу людей з обмеженими фізичними можливостями до обєктів житлового та громадського призначення</t>
  </si>
  <si>
    <t>08 червня, 
м. Житомир, вул. Михайлівська, 8/1</t>
  </si>
  <si>
    <t>Прес-конференція «Раннє втручання в дитинстві - зменшення інвалідності в майбутньому»
(в рамках проекту «Підтримка батьків дітей з інвалідністю задля їх ефективного партнерства в розробці раннього втручання в Східній Україні», як частини програми «Батьки за раннє втручання в Україні»)</t>
  </si>
  <si>
    <t>протягом січня                                               Київ та області України</t>
  </si>
  <si>
    <t>2 дні,                                                                                                                                                                                                                                                                                                                           листопад,                                                                                                                                                                                                                                                                                                                                                м. Одеса</t>
  </si>
  <si>
    <r>
      <t xml:space="preserve">Захід проведено.
</t>
    </r>
    <r>
      <rPr>
        <sz val="10"/>
        <rFont val="Times New Roman"/>
        <family val="1"/>
      </rPr>
      <t>Надано інформацію про проведення. Участь взяли: помічник депутата міськ ради Кологойда А.М, депутати міськ ради Губська О.С, Касярум С.О, представник Запорізького обл відділення ФСЗІ Іонова М.В, керівник БФ "Маріам" Грицаєнко В.О, завідувач міськ лікарні №2 Карновська Г.О,  ін</t>
    </r>
  </si>
  <si>
    <t>Якимівські районні газети "Слово трудівника", "Грані життя"</t>
  </si>
  <si>
    <r>
      <t xml:space="preserve">Захід проведено. </t>
    </r>
    <r>
      <rPr>
        <sz val="10"/>
        <rFont val="Times New Roman"/>
        <family val="1"/>
      </rPr>
      <t>Надано інформацію про проведення. Участь взяли: Київське міськ відділен ФСЗІ Журба А.О, Камянський райвідділ освіти учитель-логопед Петренко О.В, Психолого-мед-пед консультація відділу освіти Вінницької РДА, консультант практ психолог Халевич Ю.О, комунальний заклад "Спеціальний навч-виховний комплекс І-ІІ ступенів №2 Харків обл ради, інші</t>
    </r>
  </si>
  <si>
    <t>Всеукраїнський семінар “Сприяння захисту конституційних прав та законних інтересів жінок з інвалідністю, підвищення професійного рівня жінок-лідерів регіональних осередків  ВОІ СОІУ"</t>
  </si>
  <si>
    <t>Всеукраїнський навчальний семінар для голів та бухгалтерів регіональних осередків  ВОІ СОІУ «Останні зміни в законодавстві та цільове використання бюджетних коштів»</t>
  </si>
  <si>
    <t>Всеукраїнський круглий стіл на тему "Забезпечення рівних можливостей для дітей та молоді з інвалідністю в отриманні соціально-культурних послуг"</t>
  </si>
  <si>
    <t>Всеукраїнський круглий стіл на тему:"Соціальний захист та психологічна підтримка  інвалідів-переселенців та учасників АТО, що отримали інвалідність"  у відповідності до Закону України "Про забезпечення прав і свобод внутрішньо переміщених осіб"</t>
  </si>
  <si>
    <t xml:space="preserve">«Навчально-практичний семінар для керівників та лідерів регіональних осередків ВОІ СОІУ, членів обласних та міських комітетів доступності " Організація забезпечення безперешкодного доступу людей з інвалідністю до об'єктів житлового та громадського призначення в Україні» </t>
  </si>
  <si>
    <t>Установчий навчальний курс заочно-дистанційного навчання з літратурно-поетичного мистецтва №1</t>
  </si>
  <si>
    <t>08-09 липня, 
Вінницька обл., м. Тиврів</t>
  </si>
  <si>
    <r>
      <t xml:space="preserve">Захід проведено. 
</t>
    </r>
    <r>
      <rPr>
        <sz val="10"/>
        <rFont val="Times New Roman"/>
        <family val="1"/>
      </rPr>
      <t>Надано інформацію про проведення. Участь взяли: ВМГО "Паросток", Туристичний клуб "Меркурій", Вінницький спортивно-туристичний союз</t>
    </r>
  </si>
  <si>
    <t>Фейсбук, ТРК "Вінтера"</t>
  </si>
  <si>
    <t>14 липня, м. Володимир-Волинський, вул. Князя Василька,2</t>
  </si>
  <si>
    <t>Робоча зустріч міжнародних експертів з представниками ЦОВ, українськими експертами, фахівцями та представниками громадського суспільства «Розвиток раннього втручання в Україні»</t>
  </si>
  <si>
    <r>
      <t xml:space="preserve">Захід проведено. 
</t>
    </r>
    <r>
      <rPr>
        <sz val="10"/>
        <rFont val="Times New Roman"/>
        <family val="1"/>
      </rPr>
      <t>Надано інформацію про проведення. Участь взяли:Кучер Г.М заслужений працівник соц сфери України, депутат ОДА, Хоменко О.М директор черкаського обл відділення ФСЗІ, Лозінська Ж.П заступ міськ голови М.Умань, Больба О.В представник ГО "Оберіг часу", Сапало І.І вихователь відділення соц-мед реабілітації територіального центру Деснян району м. Києва, ін.</t>
    </r>
  </si>
  <si>
    <t>Фейсбук, Сайт ВГО, сайт ФСЗІ, Сайт Управління праці та соц захисту населення Уманської міськ ради, сайт ПФУ Уманське управління, Телекомпанія "Умань", ін</t>
  </si>
  <si>
    <r>
      <t xml:space="preserve">Захід проведено. </t>
    </r>
    <r>
      <rPr>
        <sz val="10"/>
        <rFont val="Times New Roman"/>
        <family val="1"/>
      </rPr>
      <t xml:space="preserve">
Надано інформацію про проведення. Участь взяли: ГО "Центр реабіліт інвал-спинальників "ВІДРОДЖЕННЯ-АРС", відокремленні підрозділи ВГОІАІСУ, Білоцерківська ГО "Спорт для людей з інвалідністю, організація любителів регбі "Мета", ГО "Асоціація громадських організацій інвалідів м. Слов'янськ", Слов'янське міське товариство інвалідв "Оберіг", ГО "Боярський міський фізкультурно-спортивний клуб інвалідів "ІКАР", Первомайський міський культурно-оздоровчий клуб інвалідів "Прометей" , волонтери, організатори заходів.</t>
    </r>
  </si>
  <si>
    <r>
      <t xml:space="preserve">3 дні, </t>
    </r>
    <r>
      <rPr>
        <sz val="10"/>
        <color indexed="10"/>
        <rFont val="Times New Roman"/>
        <family val="1"/>
      </rPr>
      <t>червень, Київська обл.</t>
    </r>
  </si>
  <si>
    <t>13-15 червня, Київська обл., с. Петропавлівська Борщагівка</t>
  </si>
  <si>
    <t>01 червня - 31 липня, м. Одеса, вул. Люстдорфська, 27</t>
  </si>
  <si>
    <r>
      <t xml:space="preserve">Захід проведено. 
</t>
    </r>
    <r>
      <rPr>
        <sz val="10"/>
        <rFont val="Times New Roman"/>
        <family val="1"/>
      </rPr>
      <t>Надно інформацію про проведення. Участь взяли: ГО рідних дітей-іналідів "Білий ангел"</t>
    </r>
  </si>
  <si>
    <t>Фейсбук, Сайт ВГО</t>
  </si>
  <si>
    <t>22 травня - 31 липня, с. Дорожне, Вінницького р-ну, провулок Київський, 7</t>
  </si>
  <si>
    <r>
      <t xml:space="preserve">Захід проведено. 
</t>
    </r>
    <r>
      <rPr>
        <sz val="10"/>
        <rFont val="Times New Roman"/>
        <family val="1"/>
      </rPr>
      <t>Надно інформацію про проведення. Участь взяли: Вінницька ГО "Асоціація захисту прав та допомоги людям з інвалідністю "Відкриті серця"</t>
    </r>
  </si>
  <si>
    <t>22 травня - 31 липня, м. Київ, бул. Вигурівський, 4, каб 402, та м. Богуслав, вул. 1-го Травня, 10</t>
  </si>
  <si>
    <r>
      <t xml:space="preserve">Захід проведено. 
</t>
    </r>
    <r>
      <rPr>
        <sz val="10"/>
        <rFont val="Times New Roman"/>
        <family val="1"/>
      </rPr>
      <t xml:space="preserve">Надно інформацію про проведення. Участь взяли: Благодійне товариство допомоги особам з інвалідністю внаслідок інтелектуальних порушень "Джерела" </t>
    </r>
  </si>
  <si>
    <t>22 травня - 31 липня, м. Вінниця, вул. Миколайчука, 6/43</t>
  </si>
  <si>
    <r>
      <t xml:space="preserve">Захід проведено. 
</t>
    </r>
    <r>
      <rPr>
        <sz val="10"/>
        <rFont val="Times New Roman"/>
        <family val="1"/>
      </rPr>
      <t>Надно інформацію про проведення. Участь взяли: Вінницька міська ГО соц розвитку та становлення окремих малозахищених категорій населення "Паросток"</t>
    </r>
  </si>
  <si>
    <t>22 травня - 31 липня, м. Тернопіль, вул. Сахарова, 4</t>
  </si>
  <si>
    <r>
      <t xml:space="preserve">Захід проведено. 
</t>
    </r>
    <r>
      <rPr>
        <sz val="10"/>
        <rFont val="Times New Roman"/>
        <family val="1"/>
      </rPr>
      <t>Надно інформацію про проведення. Участь взяли: ГО родин дітей-інвалідів "Дитина"</t>
    </r>
  </si>
  <si>
    <t>01 червня - 31 липня, м. Білгород-Дністровський, вул. Південня, 14/96</t>
  </si>
  <si>
    <r>
      <t xml:space="preserve">Захід проведено. 
</t>
    </r>
    <r>
      <rPr>
        <sz val="10"/>
        <rFont val="Times New Roman"/>
        <family val="1"/>
      </rPr>
      <t>Надно інформацію про проведення. Участь взяли: Білгород-Дністовська регіональна громадська Асоціація дітей-інвалідів "Пролісок"</t>
    </r>
  </si>
  <si>
    <t>22 травня-31 липня, м. Броди, вул. Стуса 7а</t>
  </si>
  <si>
    <t>22 травня - 31 липня, м. Маріуполь, проспект Будівельників, 85-а</t>
  </si>
  <si>
    <r>
      <t xml:space="preserve">Захід проведено. 
</t>
    </r>
    <r>
      <rPr>
        <sz val="10"/>
        <rFont val="Times New Roman"/>
        <family val="1"/>
      </rPr>
      <t>Надно інформацію про проведення. Участь взяли: Міський клуб батьків дітей-інвалідів "Повір у себе"</t>
    </r>
  </si>
  <si>
    <t>22 травня - 31 липня, м. Київ, вул. Озерна, 26а</t>
  </si>
  <si>
    <r>
      <t xml:space="preserve">Захід проведено. 
</t>
    </r>
    <r>
      <rPr>
        <sz val="10"/>
        <rFont val="Times New Roman"/>
        <family val="1"/>
      </rPr>
      <t>Надно інформацію про проведення. Участь взяли: Спілка матерів розумово відсталих інвалідів "Сонячний промінь"</t>
    </r>
  </si>
  <si>
    <t>01 червня, 31 липня, м. Вінниця, вул. Хмельницьке шосе, 79/38</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</si>
  <si>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"Світло Христове", м. Сокаль, Львівська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</si>
  <si>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"Тавор", м. Новий Розділ, Львівська обл.)</t>
  </si>
  <si>
    <r>
      <t xml:space="preserve">09-10 червня, 
</t>
    </r>
    <r>
      <rPr>
        <sz val="10"/>
        <color indexed="10"/>
        <rFont val="Times New Roman"/>
        <family val="1"/>
      </rPr>
      <t>м. Івано-Франківськ</t>
    </r>
  </si>
  <si>
    <r>
      <t xml:space="preserve">Зміна місця проведення 
</t>
    </r>
    <r>
      <rPr>
        <sz val="10"/>
        <rFont val="Times New Roman"/>
        <family val="1"/>
      </rPr>
      <t>Погоджено Фондом лист від 17.05.17
№1/4-450/02-02</t>
    </r>
  </si>
  <si>
    <r>
      <t xml:space="preserve">07-08 липня,
</t>
    </r>
    <r>
      <rPr>
        <sz val="10"/>
        <color indexed="10"/>
        <rFont val="Times New Roman"/>
        <family val="1"/>
      </rPr>
      <t>м. Суми</t>
    </r>
  </si>
  <si>
    <r>
      <t xml:space="preserve">26-27 червня, </t>
    </r>
    <r>
      <rPr>
        <sz val="10"/>
        <rFont val="Times New Roman"/>
        <family val="1"/>
      </rPr>
      <t xml:space="preserve"> 
м. Київ </t>
    </r>
  </si>
  <si>
    <t>Навчальний семінар «Творчість людини з особливими потребами як шлях до подолання її соціальної ізоляції»</t>
  </si>
  <si>
    <t>Семінар «Формування архітектурного, транспортного та інформаційного доступного простору для осіб з інвалідністю»</t>
  </si>
  <si>
    <t>Семінар «Набуття в домашніх умовах навичок самообслуговування та облаштування сприятливих умов життєдіяльності для людини з ушкодженням спинного мозку»</t>
  </si>
  <si>
    <t>Програма: "Стан працездатних інвалідів - ветера-нів АТО та потреби працездатних осіб з інвалід-ністю України".</t>
  </si>
  <si>
    <t>2 дні, листопад,  Київська область</t>
  </si>
  <si>
    <t>Підсумковий круглий стіл реалізації Програми. Розгляд та обговорення підготовлених інформаційно-аналітичних матеріалів виконання Програми та пропозицій.</t>
  </si>
  <si>
    <t>3 дні, серпень Херсонська область</t>
  </si>
  <si>
    <t>Школа для керівників та фахівців НДО "Школа керівника"</t>
  </si>
  <si>
    <t xml:space="preserve">Практичні та наукові аспекти організації  "зеленого" туризму для осіб з інвалідніс-тю в Україні зі створенням нових робочих місць. </t>
  </si>
  <si>
    <t>Навчально-практичний семінар "Застосування рекреаційних видів спорту для реабілітації людей з інвалідністю"</t>
  </si>
  <si>
    <t>Обласний навчальний семінар-тренінг з розвитку творчих здібностей серед осіб з обмеженими фізичними можливостями</t>
  </si>
  <si>
    <t xml:space="preserve">Протягом року </t>
  </si>
  <si>
    <t>Тренінг для молоді за програмою «Патріотичне виховання молоді» «Україна починається  з тебе»</t>
  </si>
  <si>
    <t>Тренінг "Способи підтримки функціонального стану здоров'я осіб з інвалідністю, пропаганда здорового способу життя". На виконання Указу Президента України  №42/2016  від 09.02.2016 року "Про Національну стратегію з оздоровчої рухової активності в Україні на період до 2025 року "Рухова активність - здоровий спосіб життя - здорова нація"</t>
  </si>
  <si>
    <t xml:space="preserve">Турнір з футзалу серед ветеранів-інвалідів зі слуху </t>
  </si>
  <si>
    <t xml:space="preserve">Турнір з волейболу серед ветеранів-інвалідів зі слуху </t>
  </si>
  <si>
    <t>1 день, грудень, Хмельницька обл.</t>
  </si>
  <si>
    <t>1 доба, жовтень, Вінницька обл</t>
  </si>
  <si>
    <t>Круглий стіл "Сприяння реалізації прав жінок з інвалідністю"</t>
  </si>
  <si>
    <t>НАІУ, Асоціація міжнародних і всеукраїнських громадських організацій
«Соціальний захист»</t>
  </si>
  <si>
    <t>13-16 лютого,                                 м. Київ</t>
  </si>
  <si>
    <t>Тренінг з життєописових інтерв’ю
(В рамках спільного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t>
  </si>
  <si>
    <t>16 лютого 01 березня,                                           Львівська обл., Турківський р-н, с. Яворів м. Київ</t>
  </si>
  <si>
    <t>Табір активної реабілітації</t>
  </si>
  <si>
    <t>НАІУ, Трастовий фонд НАТО з медичної реабілітації, 
Міністерство соціальної політики України, 
Міністерство молоді та спорту України</t>
  </si>
  <si>
    <t>17 лютого,                                                            м. Київ</t>
  </si>
  <si>
    <t>Прес-конференція «Батьки України: раннє втручання в дитинстві запобігання інвалідизації в майбутньому»
(В рамках програми «Батьки за раннє втручання в Україні»)</t>
  </si>
  <si>
    <t>17-26 серпня, вул. Морська, 1, сю Залізний Порт, б/в "Маяк"</t>
  </si>
  <si>
    <r>
      <t xml:space="preserve">Захід проведено. 
</t>
    </r>
    <r>
      <rPr>
        <sz val="10"/>
        <rFont val="Times New Roman"/>
        <family val="1"/>
      </rPr>
      <t xml:space="preserve">Надано інформацію про проведення. Участь взяли: Директор Херсонського обл відділення ФСЗІ </t>
    </r>
  </si>
  <si>
    <t>27-29 серпня, с. Залізний Порт, вул. Морська, 1</t>
  </si>
  <si>
    <r>
      <t xml:space="preserve">Захід проведено. 
</t>
    </r>
    <r>
      <rPr>
        <sz val="10"/>
        <rFont val="Times New Roman"/>
        <family val="1"/>
      </rPr>
      <t>Надано інформацію про проведення. Участь взяли: Директор Херсонського обл відділення ФСЗІ, керівники та члени обласних осередків ГОІ ВАПІ, психологи</t>
    </r>
  </si>
  <si>
    <t>30-31 серпня,  с. Залізний Порт, вул. Морська, 1</t>
  </si>
  <si>
    <r>
      <t xml:space="preserve">Захід проведено. 
</t>
    </r>
    <r>
      <rPr>
        <sz val="10"/>
        <rFont val="Times New Roman"/>
        <family val="1"/>
      </rPr>
      <t>Надано інформацію про проведення. Участь взяли: Директор Херсонського обл відділення ФСЗІ, керівники та члени обласних осередків ГОІ ВАПІ</t>
    </r>
  </si>
  <si>
    <t>22-24 серпня, 
м. Харків</t>
  </si>
  <si>
    <r>
      <t xml:space="preserve">Захід проведено. 
</t>
    </r>
    <r>
      <rPr>
        <sz val="10"/>
        <rFont val="Times New Roman"/>
        <family val="1"/>
      </rPr>
      <t>Надано інформацію про проведення. Участь взяли: Департамент освіти Харківської міськ ради, Харківське обл відділення ФСЗІ, НПУ ім. М.П. Драгоманова, Компанія "Студія тифлографіки" Хмельницька обл ПМПК, Харківський НПУ ім. Сковороди, Харків гуманітарно-пед академія, ін.</t>
    </r>
    <r>
      <rPr>
        <i/>
        <sz val="10"/>
        <rFont val="Times New Roman"/>
        <family val="1"/>
      </rPr>
      <t xml:space="preserve"> </t>
    </r>
  </si>
  <si>
    <t xml:space="preserve">27 травня – 08 червня,                 Львівська обл., Турківський р-н, с. Яворів </t>
  </si>
  <si>
    <t xml:space="preserve">28 травня – 08 червня,                 Львівська обл., Турківський р-н, с. Яворів </t>
  </si>
  <si>
    <t xml:space="preserve">Національна Асамблея людей з інвалідністю України (НАІУ), USAID, 
UCPW «TEAM prodgect Ukraine» </t>
  </si>
  <si>
    <t>Національна Асамблея людей з інвалідністю України (НАІУ), USAID, 
UCPW «TEAM prodgect Ukraine»</t>
  </si>
  <si>
    <t>12-13 червня,                                 м. Київ</t>
  </si>
  <si>
    <t>Всеукраїнська конференція
«РівноДоступність: посилення та гарантії прав людини»</t>
  </si>
  <si>
    <t>Національна Асамблея людей з інвалідністю України (НАІУ), IFES</t>
  </si>
  <si>
    <t>протягом червня                                               Київ та області України</t>
  </si>
  <si>
    <t>21 липня, м. Житомир, Майдан Корольова, 12</t>
  </si>
  <si>
    <r>
      <t xml:space="preserve">Захід проведено.
</t>
    </r>
    <r>
      <rPr>
        <sz val="10"/>
        <rFont val="Times New Roman"/>
        <family val="1"/>
      </rPr>
      <t>Надано інформацію про проведення участь взяли: Павлюк В.П заступ директора Департаменту ПСЗН Житомирськ ОДА, Місюк В.В та Якимів М.І начальники УПСЗН районів міста, Кравчук Р.В представник Дарж служби у справах ветеранів та інвалідів АТО, Возний Я.Ю директор Житомирського відділення ФСЗІ, ін.</t>
    </r>
  </si>
  <si>
    <t>20 липня, м. Рівне, вул. Короленка, 7 ,Тиха, 1</t>
  </si>
  <si>
    <t>Дискусійна платформа "Як людині з інвалідністю створити успішний малий бізнес?"</t>
  </si>
  <si>
    <t>ні</t>
  </si>
  <si>
    <t xml:space="preserve"> Всеукраїнський Форум підприємств громадських організацій людей з інвалідністю</t>
  </si>
  <si>
    <t>Проведення 2-денного семінару-тренінгу "Арт-терапія в роботі з дітьми інвалідами"</t>
  </si>
  <si>
    <t>2 дні, жовтень, 
 в Волинському обласному осередку ВГОІ "ТО ДІМФО"</t>
  </si>
  <si>
    <t>3 дні, жовтень, Київська обл.</t>
  </si>
  <si>
    <t>Навчальний тренінг «Рішення соціально-побутових проблем стомованих пацієнтів»</t>
  </si>
  <si>
    <t>3 дні,
липень, Київська обл.</t>
  </si>
  <si>
    <t>Семінар  "Медичні, психологічні та соціальні аспекти реабілітації стомованих хворих в Україні"</t>
  </si>
  <si>
    <t xml:space="preserve">Науково-практична конференція «Право інваліда на працю: можливості і реалії працевлаштування, зокрема за професійною ознакою-2»  </t>
  </si>
  <si>
    <t xml:space="preserve">Захід "Творчий семінар майстрів художнього слова та пісенної майстерності «З живого джерела» </t>
  </si>
  <si>
    <t xml:space="preserve">3 дні, 
м. Київ, жовтень </t>
  </si>
  <si>
    <t xml:space="preserve">2 дні, 
м. Харків, травень </t>
  </si>
  <si>
    <t>Навчально-практичний тренінг: "Активна соціально-трудова та фізкультурно-спортивна реабілітація інвалідів"</t>
  </si>
  <si>
    <t>22-24 серпня, м. Хмельницький</t>
  </si>
  <si>
    <t>2 дні, вересень
м. Сєвєродонецьк</t>
  </si>
  <si>
    <t>Участь недержавних організацій у засіданнях громадських рад закладів для осіб з інвалідністю внаслідок інтелектуальних порушень.</t>
  </si>
  <si>
    <t>Участь недержавної організації у засіданні громадської ради закладу для осіб з інвалідністю внаслідок інтелектуальних порушень (м. Київ).</t>
  </si>
  <si>
    <r>
      <t xml:space="preserve">2 дні, </t>
    </r>
    <r>
      <rPr>
        <sz val="10"/>
        <color indexed="10"/>
        <rFont val="Times New Roman"/>
        <family val="1"/>
      </rPr>
      <t xml:space="preserve">серпень, </t>
    </r>
    <r>
      <rPr>
        <sz val="10"/>
        <rFont val="Times New Roman"/>
        <family val="1"/>
      </rPr>
      <t xml:space="preserve">
в Рівненському обласному осередку ВГОІ "ТО ДІМФО"</t>
    </r>
  </si>
  <si>
    <r>
      <t xml:space="preserve">Зміна терміну проведення
</t>
    </r>
    <r>
      <rPr>
        <sz val="10"/>
        <rFont val="Times New Roman"/>
        <family val="1"/>
      </rPr>
      <t>Погоджено Фондом лист від 07.07.17
№1/4-723/02-02</t>
    </r>
  </si>
  <si>
    <r>
      <t xml:space="preserve">Захід проведено. 
</t>
    </r>
    <r>
      <rPr>
        <sz val="10"/>
        <rFont val="Times New Roman"/>
        <family val="1"/>
      </rPr>
      <t>Надано інформацію про проведення. Участь взяли:особи з інвалідністю різних груп захворювання, керівники місцевих осередків ГО</t>
    </r>
  </si>
  <si>
    <t>29-30 червня, 
м. Вінниця, вул. Соборна, 70</t>
  </si>
  <si>
    <r>
      <t xml:space="preserve">Захід проведено. 
</t>
    </r>
    <r>
      <rPr>
        <sz val="10"/>
        <rFont val="Times New Roman"/>
        <family val="1"/>
      </rPr>
      <t>Надано інформацію про проведення. Участь взяли: Вінницький центр надання безоплатної правової допомоги, Вінницька міськ рада, БФ "Тепло душі", ВМГО "Паросток", ГО "Вінниця-Даун синдром"</t>
    </r>
  </si>
  <si>
    <t>30 червня, 
м. Черкаси, вул. Слави 1 б</t>
  </si>
  <si>
    <r>
      <t xml:space="preserve">Захід проведено. 
</t>
    </r>
    <r>
      <rPr>
        <sz val="10"/>
        <rFont val="Times New Roman"/>
        <family val="1"/>
      </rPr>
      <t>Надано інформацію про проведення. Участь взяли: Заступ голови обл ради Гайович В.Ю., нач відділу реабіліт та обслуг інвал Коваленко Т.В., заступ нач охорони здор ОДА Стадник О.М., заступ директора Департ соцзахисту ОДА Косян Т.В, застуд директора Черкаського обл відділення ФСЗІ Сук С.В</t>
    </r>
  </si>
  <si>
    <t>Державна телерадіокомпанія студії "Рось"</t>
  </si>
  <si>
    <t>03 червня, 
м. Чернігів, вул. Артема, 8</t>
  </si>
  <si>
    <t>13-22 липня, ГТК "Зелений Гай", вул. Курортна, 13, Святогорськ, Донецька обл</t>
  </si>
  <si>
    <t>Сайт ВГО, сайт компанії "Деловой" м.Словянськ</t>
  </si>
  <si>
    <t>Навчально – просвітницький  семінар за програмою «Сприяння працевлаштуванню людей з особливими потребами» «Як створити робоче місце для себе»</t>
  </si>
  <si>
    <t>Навчальний семінар-тренінг для осіб з інвалідністю методикам реабілітації засобами культури та мистецтв на виконання Конвенції "Про права осіб з інвалідністю" (ст.26, ст.30)</t>
  </si>
  <si>
    <t>Національна Асамблея інвалідів України (НАІУ), HealthProm (Лондон),
Благодійним фондом «Інститут раннього втручання» (Харків), Маріупольська міська рада, 
Фонд розвитку Маріуполя</t>
  </si>
  <si>
    <t>протягом квітня                                               Київ та області України</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</si>
  <si>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"Добродій", м. Бориспіль, Київська обл.)</t>
  </si>
  <si>
    <r>
      <t xml:space="preserve">Захід проведено. 
</t>
    </r>
    <r>
      <rPr>
        <sz val="10"/>
        <rFont val="Times New Roman"/>
        <family val="1"/>
      </rPr>
      <t>Надано інформацію про проведення. Участь взяли: Департамент соц захисту населення Дон ОДА, Донецький обл центр зайнятості, МСЕК, відділення ФСЗІ</t>
    </r>
  </si>
  <si>
    <t>Всеукраїнська газета "Берег надії"</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</si>
  <si>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"Надія Отинії", м. Отинія, Ів.-Франківська обл.)</t>
  </si>
  <si>
    <t xml:space="preserve"> 1 день, листопад,
м. Чернігів </t>
  </si>
  <si>
    <t xml:space="preserve">Навчальний семінар для опікунів і доглядальників «Як протидіяти дискримінації особи з інтелектуальними порушеннями» - на базі НДО з Рівненської обл. </t>
  </si>
  <si>
    <t>Навчальний семінар для опікунів і доглядальників «Як протидіяти дискримінації особи з інтелектуальними порушеннями» - на базі НДО з Чернігівської обл.</t>
  </si>
  <si>
    <r>
      <t xml:space="preserve">3 дні,                 </t>
    </r>
    <r>
      <rPr>
        <sz val="10"/>
        <color indexed="10"/>
        <rFont val="Times New Roman"/>
        <family val="1"/>
      </rPr>
      <t>серпень, 
м. Київ</t>
    </r>
  </si>
  <si>
    <r>
      <t xml:space="preserve">Зміна терміну проведення
</t>
    </r>
    <r>
      <rPr>
        <sz val="10"/>
        <rFont val="Times New Roman"/>
        <family val="1"/>
      </rPr>
      <t xml:space="preserve">Погоджено Фондом лист від 26.05.17
№1/4-481/02-02
</t>
    </r>
    <r>
      <rPr>
        <sz val="10"/>
        <color indexed="10"/>
        <rFont val="Times New Roman"/>
        <family val="1"/>
      </rPr>
      <t xml:space="preserve">Зміна терміну та місця проведення </t>
    </r>
    <r>
      <rPr>
        <sz val="10"/>
        <rFont val="Times New Roman"/>
        <family val="1"/>
      </rPr>
      <t>Погоджено Фондом лист від 24.07.17 
№1/4-785/02-02</t>
    </r>
  </si>
  <si>
    <t>Проведення прес-конференції з питань соціального захисту та забезпечення прав осіб з інвалідністю</t>
  </si>
  <si>
    <t>3 дні,                 жовтень,             м. Київ</t>
  </si>
  <si>
    <t>Всеукраїнський семінар на тему: "Напрацювання пропозицій щодо фінансування чорнобильських програм в проекті "Бюджету України на 2018 рік"</t>
  </si>
  <si>
    <t>Всеукраїнський круглий стіл на тему: "Право на працю у контексті Конвенції ООН про права інвалідів"</t>
  </si>
  <si>
    <t>Всеукраїнський круглий стіл на тему: "Право на працю у контексті Конвенції ООН про права інвалідів "</t>
  </si>
  <si>
    <t xml:space="preserve"> 23-24 червня, 
м. Луцьк</t>
  </si>
  <si>
    <t>Всеукраїнська конференція на тему: "Проблеми реформування соціального захисту людей з інвалідністю"</t>
  </si>
  <si>
    <t>Навчально-інформаційний тренінг “Основи фінансового планування. Фандрайзинг. Можливості забезпечення стабільної діяльності ГОІ”</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</si>
  <si>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"Сонячне подвір'я", м. Київ)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</si>
  <si>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"Соняшник", м. Полтава)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</si>
  <si>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"Даун синдром", м. Луцьк)</t>
  </si>
  <si>
    <t>09 червня, 
м. Краматорськ</t>
  </si>
  <si>
    <t>27 червня, 
м. Рівне</t>
  </si>
  <si>
    <r>
      <t xml:space="preserve">Захід проведено.
</t>
    </r>
    <r>
      <rPr>
        <sz val="10"/>
        <rFont val="Times New Roman"/>
        <family val="1"/>
      </rPr>
      <t>Надано інформацію про проведення. Участь взяли: Ундір В.В директор департ соц зах Рівненської ОДА, Ільчук В.І заступ директ Рівненського обл відділ ФСЗІ, Мазярчук Я.В директор департаменту з питань будівництва та архітектуриРівненської ОДА, ін.</t>
    </r>
  </si>
  <si>
    <t>12 червня, 
м. Житомир, майдан Корольова, 12</t>
  </si>
  <si>
    <t xml:space="preserve">Семінар на тему: «Забезпечення безперешкодного доступу осіб з інвалідністю до об’єктів житлового та громадського призначення в Чернівецькій області». </t>
  </si>
  <si>
    <t>Семінар на тему: "Зігріємо серця добром" з залученням студентів педагогічного та технологічного університетів міста</t>
  </si>
  <si>
    <t>Круглий стіл з представниками влади, управлінь соціального захисту населення, фонду соціального захисту інвалідів з питань працевлаштування інвалідів</t>
  </si>
  <si>
    <t>Обласний навчальний семінар з розвитку творчих здібностей серед осіб з обмеженими фізичними можливостями</t>
  </si>
  <si>
    <t>Участь інвалідів обласних організацій у Всеукраїнських заходах ВОІ СОІУ</t>
  </si>
  <si>
    <t xml:space="preserve">Всеукраїнський семінар для керівнтків та лідерів "Реформа  децентралізації влади і діяльність ГОІ на місцевому рівні" </t>
  </si>
  <si>
    <t xml:space="preserve">Збори керівників та лідерів ГОІ – членів та партнерів НАІУ з питань формування та реалізації державної політики у сфері соціального захисту та забезпеченн прав осіб з інвалідністю - ”Генеральна Асамблея” </t>
  </si>
  <si>
    <t>Конференція "Шляхи вирішення проблем стомованих хворих в Україні. Напрацювання стратегій."</t>
  </si>
  <si>
    <t xml:space="preserve">Семінар-тренінг для лідерів громадських обєднань осіб з інвалідністю “Школа незалежного життя” </t>
  </si>
  <si>
    <t>Науково-практична конференція "Сучасні методи попередженнята профілактики, лікування, забезпечення соціально-психологічної та медичної реабілітації жінок хворих на РМЗ в післяопераційний та реабілітаційний періоди"</t>
  </si>
  <si>
    <t>Навчально-практичний семінар "Орієнтування в просторі та скандинавська ходьба як засоби соціалізації та інтеграції осіб з інвалідністю по зору в сучасне суспільство"</t>
  </si>
  <si>
    <t>Навчальний семінар   “Організація    рекреаційно-реабілітаційних  програм  для  осіб  з  інвалідністю”</t>
  </si>
  <si>
    <t>06-10 липня, м. Умань, вул. Київська, 12а, вул.Костельна,12, вул. Комарова,7б, вул.Петропавлівська, 59, с. Дмитрушки Уманського р-ну</t>
  </si>
  <si>
    <t>Національна Асамблея інвалідів України (НАІУ), USAID,
Міжнародний благодійний фонд «Український жіночий фонд»</t>
  </si>
  <si>
    <t>05 квітня,                м. Запоріжжя</t>
  </si>
  <si>
    <t>Семінар «Інклюзивна політика та розвиток громади»</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</si>
  <si>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t>
  </si>
  <si>
    <t>Семінар-тренінг “Міжнародний та вітчизняний досвід організації інклюзивного навчання для дітей з важкими порушеннями зору - правові та психолого-педагогічні засади"</t>
  </si>
  <si>
    <t>Всеукраїнський семінар «Підвищення спроможності батьківських обєднань у представленні інтересів дітей та молоді з інвалідністю»</t>
  </si>
  <si>
    <r>
      <t xml:space="preserve">1 доба,                                                                                                                                                                                                                                                                                                                         </t>
    </r>
    <r>
      <rPr>
        <sz val="10"/>
        <color indexed="10"/>
        <rFont val="Times New Roman"/>
        <family val="1"/>
      </rPr>
      <t xml:space="preserve">грудень, </t>
    </r>
    <r>
      <rPr>
        <sz val="10"/>
        <rFont val="Times New Roman"/>
        <family val="1"/>
      </rPr>
      <t xml:space="preserve">                                                                                                                                                                                                                                                                                                                                     м. Київ</t>
    </r>
  </si>
  <si>
    <r>
      <t>Зміна терміну проведення</t>
    </r>
    <r>
      <rPr>
        <sz val="10"/>
        <rFont val="Times New Roman"/>
        <family val="1"/>
      </rPr>
      <t xml:space="preserve">
Погоджено Фондом лист від 07.08.17
№1/4-871/02-02</t>
    </r>
  </si>
  <si>
    <t>Інтернет мережа</t>
  </si>
  <si>
    <t>01 – 31 травня, 
протягом місяця
м. Львів</t>
  </si>
  <si>
    <t>25 квітня,                                              м. Краматорськ</t>
  </si>
  <si>
    <t>25  квітня,                                              м. Краматорськ</t>
  </si>
  <si>
    <t>28-29 травня, 
м. Харків</t>
  </si>
  <si>
    <r>
      <t xml:space="preserve">Захід проведено.
</t>
    </r>
    <r>
      <rPr>
        <sz val="10"/>
        <rFont val="Times New Roman"/>
        <family val="1"/>
      </rPr>
      <t>Надано інформацію про проведення. Участь взяли: Степанова Галина заступник директора Харків обл відділення ФСЗІ, Шрамко Ігор Харківська Асоціація незрячих юристів, Бутенко В.А ГО "Право вибору", Склярова В.Б "Громадська ініціатива "Мандруймо Україною", Лєгостаєва С.М кореспондент Нац агенства "Укрінформ" в м.Харкові</t>
    </r>
  </si>
  <si>
    <t>Пряма трансляція харківського медіа-центру "Накипело" пленарна частина заходу</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</si>
  <si>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ЦСРІ"Надія", м. Тернопіль)</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</si>
  <si>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"Альнур", м. Ізмаїл, Одеська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</si>
  <si>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"Родина", м. Київ)</t>
  </si>
  <si>
    <r>
      <t xml:space="preserve">3 дні, </t>
    </r>
    <r>
      <rPr>
        <sz val="10"/>
        <color indexed="10"/>
        <rFont val="Times New Roman"/>
        <family val="1"/>
      </rPr>
      <t xml:space="preserve">серпень, </t>
    </r>
    <r>
      <rPr>
        <sz val="10"/>
        <rFont val="Times New Roman"/>
        <family val="1"/>
      </rPr>
      <t xml:space="preserve">
м. Харків</t>
    </r>
  </si>
  <si>
    <r>
      <t xml:space="preserve">10 днів,  </t>
    </r>
    <r>
      <rPr>
        <sz val="10"/>
        <color indexed="10"/>
        <rFont val="Times New Roman"/>
        <family val="1"/>
      </rPr>
      <t>серпень,</t>
    </r>
    <r>
      <rPr>
        <sz val="10"/>
        <rFont val="Times New Roman"/>
        <family val="1"/>
      </rPr>
      <t xml:space="preserve">
Закарпатська обл.</t>
    </r>
  </si>
  <si>
    <r>
      <t>2 дні,</t>
    </r>
    <r>
      <rPr>
        <sz val="10"/>
        <color indexed="10"/>
        <rFont val="Times New Roman"/>
        <family val="1"/>
      </rPr>
      <t xml:space="preserve"> серпень, </t>
    </r>
    <r>
      <rPr>
        <sz val="10"/>
        <rFont val="Times New Roman"/>
        <family val="1"/>
      </rPr>
      <t xml:space="preserve">
в Полтавському обласному осередку ВГОІ "ТО ДІМФО"</t>
    </r>
  </si>
  <si>
    <r>
      <t xml:space="preserve">Зміна терміну проведення
</t>
    </r>
    <r>
      <rPr>
        <sz val="10"/>
        <rFont val="Times New Roman"/>
        <family val="1"/>
      </rPr>
      <t>Погоджено Фондом лист від 02.06.17
№1/4-524/02-02</t>
    </r>
  </si>
  <si>
    <t xml:space="preserve">22-23 вересня,
м. Острог  </t>
  </si>
  <si>
    <r>
      <t xml:space="preserve">Захід проведено. 
</t>
    </r>
    <r>
      <rPr>
        <sz val="10"/>
        <rFont val="Times New Roman"/>
        <family val="1"/>
      </rPr>
      <t>Надано інформацію про проведення. Участь взяли:Ровнячілева О.І. головний спеціаліст держ служби зайнятості, Поліщук О.Ю. фахівець з питань пересенців НАІУ, Пижов С.В. заступ директора  департаменту вугільно-промислового комплексу Міненерговугілля, Левчук Т.І. нач управління труд та соц політики Міненерговугілля, Кривошеєв С. В. нач відділу з надзвичайних ситуацій МСП, Бесполудін Є.Д заступ директора Київського міськ відділення ФСЗІ</t>
    </r>
  </si>
  <si>
    <t>"Новий путь", "Дзержинський шахтер", "Гірник", "Наше місто", "Вісник шахтаря"</t>
  </si>
  <si>
    <t>21-23 червня, тернопільська обл., санаторій "Медобори"</t>
  </si>
  <si>
    <r>
      <t xml:space="preserve">Захід проведено. 
</t>
    </r>
    <r>
      <rPr>
        <sz val="10"/>
        <rFont val="Times New Roman"/>
        <family val="1"/>
      </rPr>
      <t>Надано інформацію про проведення. Участь взяли: представники громадських організацій людей з інвалідністю з різних областей України, ФСЗІ</t>
    </r>
  </si>
  <si>
    <t>21-23 червня,  Київська обл.</t>
  </si>
  <si>
    <r>
      <t xml:space="preserve">Захід проведено. 
</t>
    </r>
    <r>
      <rPr>
        <sz val="10"/>
        <rFont val="Times New Roman"/>
        <family val="1"/>
      </rPr>
      <t xml:space="preserve">Надано інформацію про проведення. Участь взяли: представники громадських організацій людей з інвалідністю з різних областей України, ФСЗІ  </t>
    </r>
  </si>
  <si>
    <r>
      <t xml:space="preserve">Захід проведено.
</t>
    </r>
    <r>
      <rPr>
        <sz val="10"/>
        <rFont val="Times New Roman"/>
        <family val="1"/>
      </rPr>
      <t>Надано інформацію про проведення. Участь взяли: Чернінгвська міська благодійна організація батьків і дітей-інвалідів з дитинства "Логос"</t>
    </r>
  </si>
  <si>
    <r>
      <t xml:space="preserve">4 дні,                          </t>
    </r>
    <r>
      <rPr>
        <sz val="10"/>
        <color indexed="10"/>
        <rFont val="Times New Roman"/>
        <family val="1"/>
      </rPr>
      <t xml:space="preserve">липень, 
</t>
    </r>
    <r>
      <rPr>
        <sz val="10"/>
        <rFont val="Times New Roman"/>
        <family val="1"/>
      </rPr>
      <t xml:space="preserve"> </t>
    </r>
    <r>
      <rPr>
        <sz val="10"/>
        <color indexed="10"/>
        <rFont val="Times New Roman"/>
        <family val="1"/>
      </rPr>
      <t>м. Вінниця</t>
    </r>
  </si>
  <si>
    <t>Національна Асамблея людей з інвалідністю України (НАІУ), Посольство Швеції в Україні,
Шведський інститут</t>
  </si>
  <si>
    <t>10 травня, 
м. Дніпро</t>
  </si>
  <si>
    <t>11 травня, 
м. Дніпро</t>
  </si>
  <si>
    <t>10  травня, 
м. Дніпро</t>
  </si>
  <si>
    <t>Робоча зустріч регіональної платформи Всеукраїнського форуму «Батьки за раннє втручання в Україні» Дніпропетровської області</t>
  </si>
  <si>
    <t>11  травня, 
м. Дніпро</t>
  </si>
  <si>
    <t xml:space="preserve">Засідання Платформи діалогу щодо системи послуг раннього втручання </t>
  </si>
  <si>
    <t>Національна Асамблея людей з інвалідністю України (НАІУ), Міністерство соціальної політики, Благодійний фонд «Інститут раннього втручання», Всеукраїнська Фундація «Захист прав дітей», Фундація «Soft Tulip» (Нідерланди), Європейська асоціація раннього втручання «EURLYAID», ЮНІСЕФ</t>
  </si>
  <si>
    <t>11-12 травня,                                                       м. Краматорськ</t>
  </si>
  <si>
    <t>Тренінг для представників державних структур «Формування політики раннього втручання»</t>
  </si>
  <si>
    <t>Національна Асамблея людей з інвалідністю України (НАІУ), ЮНІСЕФ</t>
  </si>
  <si>
    <t xml:space="preserve">11 травня, 
м. Київ </t>
  </si>
  <si>
    <t>11 травня, 
м. Київ</t>
  </si>
  <si>
    <t>Тренінг з обслуговування маломобільних груп населення (далі - МГН) та консультативні заходи з облаштування пляжних зон для потреб МГН</t>
  </si>
  <si>
    <t>Національна Асамблея людей з інвалідністю України (НАІУ), КП виконавчого органу Київської міської ради (КМДА) по охороні, утриманню та експлуатації земель водного фонду м. Києва «Плесо»</t>
  </si>
  <si>
    <t>13 травня,                               м. Запоріжжя</t>
  </si>
  <si>
    <t>Робоча зустріч по створенню  регіональної платформи Всеукраїнського форуму «Батьки за раннє втручання в Україні» Запорізької області</t>
  </si>
  <si>
    <t>Національна Асамблея людей з інвалідністю України (НАІУ), HealthProm (Лондон),
Благодійним фондом «Інститут раннього втручання» (Харків)</t>
  </si>
  <si>
    <t>13 травня,                               м. Харків</t>
  </si>
  <si>
    <t>13  травня,                               м. Харків</t>
  </si>
  <si>
    <t>Ініціативна зустріч регіональної платформи Всеукраїнського форуму «Батьки за раннє втручання в Україні» Харківської області</t>
  </si>
  <si>
    <t>15 травня,                               м. Ужгород</t>
  </si>
  <si>
    <t>Ініціативна зустріч регіональної платформи Всеукраїнського форуму «Батьки за раннє втручання в Україні» Закарпатської області</t>
  </si>
  <si>
    <t>15 травня,                             м. Сєвєродонецьк</t>
  </si>
  <si>
    <t>15  травня,                             м. Сєвєродонецьк</t>
  </si>
  <si>
    <t>Робоча зустріч регіональної платформи Всеукраїнського форуму «Батьки за раннє втручання в Україні» Луганської області</t>
  </si>
  <si>
    <t>16 травня,                              м. Львів</t>
  </si>
  <si>
    <t>Ініціативна зустріч регіональної платформи Всеукраїнського форуму «Батьки за раннє втручання в Україні» Львівської області</t>
  </si>
  <si>
    <t>19 травня,                              м. Львів</t>
  </si>
  <si>
    <t>19  травня,                              м. Львів</t>
  </si>
  <si>
    <r>
      <t xml:space="preserve">Захід проведено. 
</t>
    </r>
    <r>
      <rPr>
        <sz val="10"/>
        <rFont val="Times New Roman"/>
        <family val="1"/>
      </rPr>
      <t>Надано інформацію про проведення. Участь взяли: представник МСП Мороз О.М, АПУ Соцька А.М, заступ директора Українського науково-дослідного інституту соц і судової психіатрії та наркології МОЗ України, Прушківський В.С директор Київського міськ відділення ФСЗІ, ін.</t>
    </r>
  </si>
  <si>
    <t>Анонсування відбулось шляхом електронного і телефонного повідолення</t>
  </si>
  <si>
    <r>
      <t xml:space="preserve">Захід проведено. 
</t>
    </r>
    <r>
      <rPr>
        <sz val="10"/>
        <rFont val="Times New Roman"/>
        <family val="1"/>
      </rPr>
      <t>Надно інформацію про проведення. Участь взяли: Бродівське районне добровільне товариствозахисту прав дітей-інвалідів "Надія"</t>
    </r>
  </si>
  <si>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"Паросток", м. Вінниця)</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</si>
  <si>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"Відкриті серця", м. Вінниця)</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</si>
  <si>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"Серце матері", м. Херсон)</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</si>
  <si>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"Білий ангел", м. Одеса)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</si>
  <si>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"Дитина", м. Тернопіль)</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</si>
  <si>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"Пролісок", м. Білгород-Дністровський, Одеська обл.)</t>
  </si>
  <si>
    <r>
      <t xml:space="preserve">1 день,                 </t>
    </r>
    <r>
      <rPr>
        <sz val="10"/>
        <color indexed="10"/>
        <rFont val="Times New Roman"/>
        <family val="1"/>
      </rPr>
      <t>червень,</t>
    </r>
    <r>
      <rPr>
        <sz val="10"/>
        <rFont val="Times New Roman"/>
        <family val="1"/>
      </rPr>
      <t xml:space="preserve">
м. Старобільськ</t>
    </r>
  </si>
  <si>
    <r>
      <t xml:space="preserve">1 день, </t>
    </r>
    <r>
      <rPr>
        <sz val="10"/>
        <color indexed="10"/>
        <rFont val="Times New Roman"/>
        <family val="1"/>
      </rPr>
      <t>червень,</t>
    </r>
    <r>
      <rPr>
        <sz val="10"/>
        <rFont val="Times New Roman"/>
        <family val="1"/>
      </rPr>
      <t xml:space="preserve">
смт. Білокуракине</t>
    </r>
  </si>
  <si>
    <r>
      <t>Зміна терміну проведення</t>
    </r>
    <r>
      <rPr>
        <sz val="10"/>
        <rFont val="Times New Roman"/>
        <family val="1"/>
      </rPr>
      <t xml:space="preserve">
Погоджено Фондом лист від 16.05.17
№1/4-438/02-02</t>
    </r>
  </si>
  <si>
    <r>
      <t xml:space="preserve">1день, </t>
    </r>
    <r>
      <rPr>
        <sz val="10"/>
        <color indexed="10"/>
        <rFont val="Times New Roman"/>
        <family val="1"/>
      </rPr>
      <t>липень,</t>
    </r>
    <r>
      <rPr>
        <sz val="10"/>
        <rFont val="Times New Roman"/>
        <family val="1"/>
      </rPr>
      <t xml:space="preserve">
м. Черкаси</t>
    </r>
  </si>
  <si>
    <r>
      <t xml:space="preserve">1 день, </t>
    </r>
    <r>
      <rPr>
        <sz val="10"/>
        <color indexed="10"/>
        <rFont val="Times New Roman"/>
        <family val="1"/>
      </rPr>
      <t xml:space="preserve">червень, </t>
    </r>
    <r>
      <rPr>
        <sz val="10"/>
        <rFont val="Times New Roman"/>
        <family val="1"/>
      </rPr>
      <t xml:space="preserve">м.Чернігів </t>
    </r>
  </si>
  <si>
    <t>Круглий стіл на тему: "Напрацювання рекомендацій Уряду України щодо соціального захисту учасників ЛНА на ЧАЕС віднесених до  2-ої та 3-ої категорій потерпілив внаслідок Чорнобильської катастрофи"</t>
  </si>
  <si>
    <r>
      <t xml:space="preserve">Захід проведено. 
</t>
    </r>
    <r>
      <rPr>
        <sz val="10"/>
        <rFont val="Times New Roman"/>
        <family val="1"/>
      </rPr>
      <t>Надано інформацію про проведення. Участь взяли: Житомирська обласна психіатрична лікарня №1 Шевченко Т.В., ГО "Підтримка", ЖОГО "Діти сонця", ЖОГО "Світ без обмежень", "Фонд родини Розенблат"</t>
    </r>
  </si>
  <si>
    <t>21 червня, с. Коршів, вул. Незалежності , 143</t>
  </si>
  <si>
    <t>22 червня, 
м. Харків, пр. Перемоги, 77-а</t>
  </si>
  <si>
    <t>Семінар "Про активізацію роботищодо забезпечення та виконання прав людей з обмеженими можливостями"</t>
  </si>
  <si>
    <t>Виїзний семінар на тему "Людям з обмеженими можливостями - необмежений доступ до пізнання та вивчення історичної, архітектурної,духовної спадщини українського народу"</t>
  </si>
  <si>
    <t>4 доби,  травень-червень,
 м. Київ</t>
  </si>
  <si>
    <t>Круглий стіл.  "Дії Уряду, державних органів та установ, що опікуються інвалідами, на виконання ЗУ "Про основи соціальної захищеності інвалідів в Україні", щодо реабілітації та оздоровлення інвалідів. Механізм виконання та вдосконалення цих програм.</t>
  </si>
  <si>
    <t xml:space="preserve">протягом року </t>
  </si>
  <si>
    <t>Проведення обласної конференції на тему: "Відстоювання інтересів прав людей з інвалідністю відповідно до Конвенції ООН про права інвалідів, роль в цьому ГОІ</t>
  </si>
  <si>
    <t>Круглий стіл з представниками влади, фондом соцзахисту інвалідів, обласним центром зайнятості, департаменту соцзахисту, пенсійного фонду: «З питань практичного працевлаштування інвалідів».</t>
  </si>
  <si>
    <t>ПРОГРАМА  «Участь ГОІ у формуванні та реалізації державної політики у сфері соціального захисту та забезпечення прав осІб з інвалідністю»</t>
  </si>
  <si>
    <t>3 дні, червень, Тернопільська обл.</t>
  </si>
  <si>
    <t>3 дні, серпень,
м. Житомир</t>
  </si>
  <si>
    <t>ПРОГРАМА  «Охорона здоровя. Абілітація та реабілітація»</t>
  </si>
  <si>
    <t>Круглий стіл на тему: "Освіта для людей з обмеженими фізичними можливостями і працевлаштування молодих спеціалістів"</t>
  </si>
  <si>
    <t>2 доби, червень, мКраматорськ - м. Слов'янськ</t>
  </si>
  <si>
    <t>2 доби, червень, м.Краматорськ - м. Слов'янськ</t>
  </si>
  <si>
    <t>2 доби, липень, м. Краматорськ - м. Слов'янськ</t>
  </si>
  <si>
    <t>2 доби, вересень, м. Краматорськ - м. Слов'янськ</t>
  </si>
  <si>
    <t>1 день,
червень, 
м. Житомир</t>
  </si>
  <si>
    <t>1 день,
липень, 
м. Житомир</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</si>
  <si>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"Товариство Родина Кольпінга", м. Львів)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</si>
  <si>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"Ніка", м. Червоноград, Львівська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</si>
  <si>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"Промінь надії", м. Червоноград, Львівська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</si>
  <si>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"Щире серце", м. Гірник, Донецька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</si>
  <si>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"Лярш Ковчег", м. Львів)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</si>
  <si>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"Логос", м. Чернігів)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</si>
  <si>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"Товариство Турбота", м. Шостка, Сумська обл.)</t>
  </si>
  <si>
    <r>
      <t xml:space="preserve">Захід проведено. </t>
    </r>
    <r>
      <rPr>
        <sz val="10"/>
        <rFont val="Times New Roman"/>
        <family val="1"/>
      </rPr>
      <t>Надано інформацію про проведення. Участь взяли: Київське міськ відділен ФСЗІ Артюх Є.В, кафедра ортопедагогіки та реабілітології Інст корекційної пед та псих та кафедра корекційної пед та псих  НПУ ім. Драгоманова, лабораторія олігофренопедагогіки Інст соц пед Нац Академ пед наук України, "Федерація організацій інвалідів дитинства та батьків дітей інвалідів України" інші</t>
    </r>
  </si>
  <si>
    <t>18-19 травня, 
м. Київ, вул. Черняховського, 16/30</t>
  </si>
  <si>
    <r>
      <t xml:space="preserve">1 день,
</t>
    </r>
    <r>
      <rPr>
        <sz val="10"/>
        <color indexed="10"/>
        <rFont val="Times New Roman"/>
        <family val="1"/>
      </rPr>
      <t xml:space="preserve">серпень, </t>
    </r>
    <r>
      <rPr>
        <sz val="10"/>
        <rFont val="Times New Roman"/>
        <family val="1"/>
      </rPr>
      <t xml:space="preserve">
м. Старобільськ</t>
    </r>
  </si>
  <si>
    <r>
      <t xml:space="preserve">Зміна терміну проведення
</t>
    </r>
    <r>
      <rPr>
        <sz val="10"/>
        <rFont val="Times New Roman"/>
        <family val="1"/>
      </rPr>
      <t xml:space="preserve">Погоджено Фондом лист від 07.07.17
№1/4-720/02-02
</t>
    </r>
    <r>
      <rPr>
        <sz val="10"/>
        <color indexed="10"/>
        <rFont val="Times New Roman"/>
        <family val="1"/>
      </rPr>
      <t>Зміна терміну проведення</t>
    </r>
    <r>
      <rPr>
        <sz val="10"/>
        <rFont val="Times New Roman"/>
        <family val="1"/>
      </rPr>
      <t xml:space="preserve">
Погоджено Фондом лист від 09.08.17
№1/4-888/02-02</t>
    </r>
  </si>
  <si>
    <r>
      <t xml:space="preserve">Зміна терміну проведення
</t>
    </r>
    <r>
      <rPr>
        <sz val="10"/>
        <rFont val="Times New Roman"/>
        <family val="1"/>
      </rPr>
      <t>Погоджено Фондом лист від 09.08.17
№1/4-888/02-02</t>
    </r>
  </si>
  <si>
    <r>
      <t xml:space="preserve">2 дні, </t>
    </r>
    <r>
      <rPr>
        <sz val="10"/>
        <color indexed="10"/>
        <rFont val="Times New Roman"/>
        <family val="1"/>
      </rPr>
      <t>серпень,</t>
    </r>
    <r>
      <rPr>
        <sz val="10"/>
        <rFont val="Times New Roman"/>
        <family val="1"/>
      </rPr>
      <t xml:space="preserve">
м. П.-Хмельницький</t>
    </r>
  </si>
  <si>
    <r>
      <t>Зміна терміну проведення</t>
    </r>
    <r>
      <rPr>
        <sz val="10"/>
        <rFont val="Times New Roman"/>
        <family val="1"/>
      </rPr>
      <t xml:space="preserve">
Погоджено Фондом лист від 09.08.17
№1/4-885/02-02</t>
    </r>
  </si>
  <si>
    <r>
      <t xml:space="preserve">5 днів, </t>
    </r>
    <r>
      <rPr>
        <sz val="10"/>
        <color indexed="10"/>
        <rFont val="Times New Roman"/>
        <family val="1"/>
      </rPr>
      <t xml:space="preserve">серпень, </t>
    </r>
    <r>
      <rPr>
        <sz val="10"/>
        <rFont val="Times New Roman"/>
        <family val="1"/>
      </rPr>
      <t>Полтавська обл</t>
    </r>
  </si>
  <si>
    <r>
      <t xml:space="preserve"> 3 дні, </t>
    </r>
    <r>
      <rPr>
        <sz val="10"/>
        <color indexed="10"/>
        <rFont val="Times New Roman"/>
        <family val="1"/>
      </rPr>
      <t xml:space="preserve">вересень, </t>
    </r>
    <r>
      <rPr>
        <sz val="10"/>
        <rFont val="Times New Roman"/>
        <family val="1"/>
      </rPr>
      <t xml:space="preserve">
м. Київ </t>
    </r>
  </si>
  <si>
    <r>
      <t>Зміна терміну проведення</t>
    </r>
    <r>
      <rPr>
        <sz val="10"/>
        <rFont val="Times New Roman"/>
        <family val="1"/>
      </rPr>
      <t xml:space="preserve">
Погоджено Фондом лист від 07.08.17
№1/4-872/02-02</t>
    </r>
  </si>
  <si>
    <r>
      <t>Захід проведено.</t>
    </r>
    <r>
      <rPr>
        <sz val="10"/>
        <rFont val="Times New Roman"/>
        <family val="1"/>
      </rPr>
      <t xml:space="preserve"> 
Надано інформацію про проведення. Участь взяли: Ів-Франківська обл ГОІ "Слід", Товариство реабілітації жінок з інвалідністю та жінок, які виховують дітей з інвал "Асоль", ГОІ "Світ без барєрів", БФ "АІК", представники Управління молоді та спорту</t>
    </r>
  </si>
  <si>
    <t xml:space="preserve">Сайт ВГО, сайт ''vikna.if.ua", сайт Тримай курс "kurs..if.ua", сайт strichka.com, Інтернет мережа  </t>
  </si>
  <si>
    <t>22 травня-31 липня, м.Херсон, пров. Комбайновий, 11-а</t>
  </si>
  <si>
    <r>
      <t xml:space="preserve">Зміна терміну та місця проведення 
</t>
    </r>
    <r>
      <rPr>
        <sz val="10"/>
        <rFont val="Times New Roman"/>
        <family val="1"/>
      </rPr>
      <t>Погоджено Фондом лист від 24.07.17 
№1/4-785/02-02</t>
    </r>
  </si>
  <si>
    <r>
      <t xml:space="preserve">3 дні, </t>
    </r>
    <r>
      <rPr>
        <sz val="10"/>
        <color indexed="10"/>
        <rFont val="Times New Roman"/>
        <family val="1"/>
      </rPr>
      <t>вересень,</t>
    </r>
    <r>
      <rPr>
        <sz val="10"/>
        <rFont val="Times New Roman"/>
        <family val="1"/>
      </rPr>
      <t xml:space="preserve">
м. Львів</t>
    </r>
  </si>
  <si>
    <r>
      <t xml:space="preserve">Захід проведено.
</t>
    </r>
    <r>
      <rPr>
        <sz val="10"/>
        <rFont val="Times New Roman"/>
        <family val="1"/>
      </rPr>
      <t>Надано інформацію про проведення. Участь взяли: Ундір В.В директор департ соц зах Рівненської ОДА, Ільчук В.І заступ директ Рівненського обл відділ ФСЗІ, Тижук І.Ю головний спец сектору у Рівн обл Держслужби України у справах ветеранів війни та учасників АТО, Дудчак Ю.П капітан СБУ у Рівнен обл, та ін</t>
    </r>
  </si>
  <si>
    <r>
      <t xml:space="preserve">1 день, </t>
    </r>
    <r>
      <rPr>
        <sz val="10"/>
        <color indexed="10"/>
        <rFont val="Times New Roman"/>
        <family val="1"/>
      </rPr>
      <t xml:space="preserve">липень, </t>
    </r>
    <r>
      <rPr>
        <sz val="10"/>
        <rFont val="Times New Roman"/>
        <family val="1"/>
      </rPr>
      <t>м.Чернігів</t>
    </r>
  </si>
  <si>
    <r>
      <t>Зміна терміну проведення</t>
    </r>
    <r>
      <rPr>
        <sz val="10"/>
        <rFont val="Times New Roman"/>
        <family val="1"/>
      </rPr>
      <t xml:space="preserve">
Погоджено Фондом лист від 02.06.17
№1/4-522/02-02</t>
    </r>
  </si>
  <si>
    <t>1 день,
вересень, 
м. Житомир</t>
  </si>
  <si>
    <t>1 день,
травень, 
м. Житомир</t>
  </si>
  <si>
    <t>Круглий стіл на тему: "Робота громадських організацій щодо розвитку творчих здібностей серед осіб з обмеженими можливостями. Форми і методи проведення змістовного відпочинку та культурно - спортивного дозвілля"</t>
  </si>
  <si>
    <t xml:space="preserve"> 1 день, серпень, м. Ужгород</t>
  </si>
  <si>
    <t xml:space="preserve"> 1 день, вересень,
м. Ужгород</t>
  </si>
  <si>
    <t>1 день, листопад, 
м. Ужгород</t>
  </si>
  <si>
    <t>протягом  року</t>
  </si>
  <si>
    <t>1 день, липень, Запорізька обл.</t>
  </si>
  <si>
    <t>Круглий стіл на тему:" Стан доступності інвалідів до об'єктів соціальної інфраструктури в районах області (за результатами громадського моніторингу)"</t>
  </si>
  <si>
    <t>1 день, серпень, Запорізька обл.</t>
  </si>
  <si>
    <t>Круглий стіл "Інтеграція молодих інвалідів у суспільстві"</t>
  </si>
  <si>
    <t>1 день, жовтень, Запорізька обл.</t>
  </si>
  <si>
    <t>1 день, серпень, Івано-Франківська обл.</t>
  </si>
  <si>
    <t>1 день,  вересень, 
м. Івано-Франківськ</t>
  </si>
  <si>
    <t>1 день, грудень, Івано-Франківська обл</t>
  </si>
  <si>
    <t>2 дні, вересень, 
м. Київ, Київська обл.</t>
  </si>
  <si>
    <t xml:space="preserve">Обласний  практичний  семінар "Розвиток  впровадження сучасних   реабілітаційних  технологій  для осіб  з  обмеженими  можливостями. Обмін  досвідом  </t>
  </si>
  <si>
    <t xml:space="preserve">Всеукраїнська громадська організація інвалідів "Правозахисна спілка інвалідів"                                                                     </t>
  </si>
  <si>
    <t>Семінар "Перший контакт при реалізації трудових прав людей з інвалідністю"</t>
  </si>
  <si>
    <t xml:space="preserve">2 дні, червень,
м. Київ </t>
  </si>
  <si>
    <t>4 дні, вересень,
м. Мелітополь</t>
  </si>
  <si>
    <t xml:space="preserve">2 дні, серпень,
м. Херсон </t>
  </si>
  <si>
    <t>1 день, травень,
м.Київ</t>
  </si>
  <si>
    <t>4 доби, листопад-грудень, 
м. Київ</t>
  </si>
  <si>
    <t>Ініціативна зустріч регіональної платформи Всеукраїнського форуму «Батьки за раннє втручання в Україні» Донецької області</t>
  </si>
  <si>
    <t>Національна Асамблея інвалідів України (НАІУ), HealthProm (Лондон),
Благодійним фондом «Інститут раннього втручання» (Харків)</t>
  </si>
  <si>
    <t>26 квітня,                                              м. Маріуполь</t>
  </si>
  <si>
    <t>26  квітня,                                              м. Маріуполь</t>
  </si>
  <si>
    <r>
      <t xml:space="preserve">Захід проведено. 
</t>
    </r>
    <r>
      <rPr>
        <sz val="10"/>
        <rFont val="Times New Roman"/>
        <family val="1"/>
      </rPr>
      <t>Надно інформацію про проведення. Участь взяли: Вінницька міська ГО допомоги дітям та особам з інвалідністю та інтелектуальною недостатністю "Надія"</t>
    </r>
  </si>
  <si>
    <t>22 травня - 31 липня, м. Полтава, вул. Некрасова, 6</t>
  </si>
  <si>
    <r>
      <t xml:space="preserve">Захід проведено. 
</t>
    </r>
    <r>
      <rPr>
        <sz val="10"/>
        <rFont val="Times New Roman"/>
        <family val="1"/>
      </rPr>
      <t xml:space="preserve">Надано інформацію про проведення. Участь взяли: Обласні осередки ВГО </t>
    </r>
  </si>
  <si>
    <t>Місцеві ЗМІ, журнал "Барви життя", газета "Культура та життя", журнал "Соціальний захист"</t>
  </si>
  <si>
    <r>
      <t xml:space="preserve">Зміна суми заходу </t>
    </r>
    <r>
      <rPr>
        <sz val="10"/>
        <rFont val="Times New Roman"/>
        <family val="1"/>
      </rPr>
      <t>Погоджено МСП лист від 27.06.17
№603/0/131-17/174</t>
    </r>
  </si>
  <si>
    <r>
      <t xml:space="preserve">Зміни погоджено з МСП </t>
    </r>
    <r>
      <rPr>
        <sz val="10"/>
        <rFont val="Times New Roman"/>
        <family val="1"/>
      </rPr>
      <t xml:space="preserve">
лист від 27.06.17
№603/0/131-17/174</t>
    </r>
  </si>
  <si>
    <t xml:space="preserve"> Всеукраїнський семінар "Професійна реабілітація та зайнятість осіб з інвалідністю, набутою внаслідок психічних розладів. Ознайомлення з роботою сучасних реабілітаційних центрів. Обмін досвідом"</t>
  </si>
  <si>
    <r>
      <t>5 днів, червень</t>
    </r>
    <r>
      <rPr>
        <sz val="10"/>
        <color indexed="10"/>
        <rFont val="Times New Roman"/>
        <family val="1"/>
      </rPr>
      <t>-липень</t>
    </r>
    <r>
      <rPr>
        <sz val="10"/>
        <rFont val="Times New Roman"/>
        <family val="1"/>
      </rPr>
      <t>, Черкаська обл.</t>
    </r>
  </si>
  <si>
    <t xml:space="preserve">Навчальний груповий тренінг для молоді з інвалідністю за програмою «Правова освіта молоді» «Знаєш свої права – зумій відстояти їх» (практичні приклади відстоювання своїх прав молодими людьми з інвалідністю) </t>
  </si>
  <si>
    <t>Навчальний семінар "До зайнятості через професійне навчання у спеціалізованому закладі"</t>
  </si>
  <si>
    <t>Забезпечення участі представників Хмельницького обласного товариства ВОІ СОІУ у всеукраїнських заходах</t>
  </si>
  <si>
    <t>21 серпня - 30 жовтня 
м. Ізмаїл, Одеська обл</t>
  </si>
  <si>
    <t>21 серпня - 30 жовтня 
м. Київ</t>
  </si>
  <si>
    <t>21 серпня - 30 жовтня 
м. Львів</t>
  </si>
  <si>
    <t>28 липня,
 м. Вінниця</t>
  </si>
  <si>
    <r>
      <t xml:space="preserve">Захід проведено. 
</t>
    </r>
    <r>
      <rPr>
        <sz val="10"/>
        <rFont val="Times New Roman"/>
        <family val="1"/>
      </rPr>
      <t>Надано інформацію про проведення. Участь взяли: голова правління ГО "ВОІЧ "Прип'ять-Центр" Ющенко О.С, президент УНФДІЧ Багрова З.Ф, представники обл осередків ВГОІ "Союз Чорнобиль України", Київське міськ відділення ФСЗІ Буцан Т.С</t>
    </r>
  </si>
  <si>
    <t>Вінницькедержавне телебачення, Вінницьке міське телебачення "Віта", Вінницьке міське радіо "Місто над Бугом", Вінницьке обл радіо</t>
  </si>
  <si>
    <t>24-27 липня, м. Вінниця</t>
  </si>
  <si>
    <r>
      <t xml:space="preserve">Захід проведено. 
</t>
    </r>
    <r>
      <rPr>
        <sz val="10"/>
        <rFont val="Times New Roman"/>
        <family val="1"/>
      </rPr>
      <t>Надано інформацію про проведення. Участь взяли: Народний депутат України Кудлаєнко С.В, директор департаменту МСПДейнега О.П, заступ Департаменту нач. Відділу МСП Матюх Т.В, заступ директора Департ - нач управління контролю та розгляду звернень громадян ПФУ Охріменко О.В, Київське міськ відділення ФСЗІ Буцан Т.В</t>
    </r>
  </si>
  <si>
    <t>10-11 липня,
м. Київ,
вул. Мельникова, 81/2</t>
  </si>
  <si>
    <r>
      <t xml:space="preserve">Захід проведено. 
</t>
    </r>
    <r>
      <rPr>
        <sz val="10"/>
        <rFont val="Times New Roman"/>
        <family val="1"/>
      </rPr>
      <t>Надано інформацію про проведення. Участь взяли: Київське міськ відділен ФСЗІ Леонтьєва О.С, кафедра ортопедагогіки та реабілітології Інституту корекційної педагогіки та психології НПУ ім. Драгоманова, Київ університет ім. Б. Грінченка, ін.</t>
    </r>
  </si>
  <si>
    <r>
      <t xml:space="preserve">Захід проведено. 
</t>
    </r>
    <r>
      <rPr>
        <sz val="10"/>
        <rFont val="Times New Roman"/>
        <family val="1"/>
      </rPr>
      <t>Надано інформацію про проведення. Участь взяли: ГО "Гіпократ", ГО ФЕНІКС, нач відділу у спарвах інвалд Департаменту соцзахисту населення Філенко В.Г., Заст директора Чернігівського обл відділення ФСЗІ Падалка В.Б, ін.</t>
    </r>
  </si>
  <si>
    <t>08 червня, 
м. Краматорськ</t>
  </si>
  <si>
    <t>"Благосвіт", "Сила духу"</t>
  </si>
  <si>
    <t>м. Сєвєродонецьк, вул. Лисичанська, 1</t>
  </si>
  <si>
    <r>
      <t xml:space="preserve">Захід проведено.
</t>
    </r>
    <r>
      <rPr>
        <sz val="10"/>
        <rFont val="Times New Roman"/>
        <family val="1"/>
      </rPr>
      <t>Надано інформацію про проведення. Учась взяли:  Старобільська районна організація інвал "Вікторія", Щастинське міське товариство інваліідв, ГО "Відродження Старобільщини", представники Луганського обл відділення ФСЗІ, Департаменту соц захисту населення Луганської війсьво-цивільної облдержадміністрації, ін.</t>
    </r>
  </si>
  <si>
    <t>Газета "Берег надії",  "Благосвіт"</t>
  </si>
  <si>
    <t>29-30 серпня, КП "Позаміський дитячий заклад оздоровлення та відпочинку "Дельфін"</t>
  </si>
  <si>
    <r>
      <t xml:space="preserve">Захід проведено.
</t>
    </r>
    <r>
      <rPr>
        <sz val="10"/>
        <rFont val="Times New Roman"/>
        <family val="1"/>
      </rPr>
      <t>Надано інформацію про проведення. Участь взяли: відділення ФСЗІ, Обл рада, Департамент соц захисту ОДА, відділ з питань фізкультури і спорту ОДА, регіональний центр "Інваспорт", Москаленко В.В голова обл ради, Кіндратів В.З заступ голови ОДА, Бєлкіна Л.П в.о директора Департаменту соц захисту населення ОДА, Садовський О.В нач відділу з питань фізичної культури і спорту ОДА, ін</t>
    </r>
  </si>
  <si>
    <t>Обласна телерадіо компанія, сайт Департаменту соцзахисту ОДА та інтернет видання</t>
  </si>
  <si>
    <t>23-24 серпня, м. Полтава</t>
  </si>
  <si>
    <r>
      <t xml:space="preserve">Захід проведено.
</t>
    </r>
    <r>
      <rPr>
        <sz val="10"/>
        <rFont val="Times New Roman"/>
        <family val="1"/>
      </rPr>
      <t>Надано інформацію про проведення. Участь взяли: ГО інвалідів Полтавської обласної організації інвалідів ВОІ СОІУ, ін запрошені гості</t>
    </r>
  </si>
  <si>
    <t>Газета "Благосвіт" та телепрограма для інваліідв "Береги надії"</t>
  </si>
  <si>
    <t>21-22 серпня, м. Полтава</t>
  </si>
  <si>
    <t>11 серпня, Хмельницька обл, Камянець-Подільський р-н, с. Велика Слобідка</t>
  </si>
  <si>
    <r>
      <t xml:space="preserve">Захід проведено.
</t>
    </r>
    <r>
      <rPr>
        <sz val="10"/>
        <rFont val="Times New Roman"/>
        <family val="1"/>
      </rPr>
      <t>Надано інформацію про проведення. Участь взяли: Хмельницьке товариство молодих інваліідв, ЦСССДМ, управління праці та соц захисту населення Хмельницької міськ ради, представникик Хмельницького відділення ФСЗІ</t>
    </r>
  </si>
  <si>
    <t>20 серпня, 
м. Чернігів, вул. Ганжівська, 8</t>
  </si>
  <si>
    <t>09 серпня, Туристичний комплекс "Осава", с. Осава</t>
  </si>
  <si>
    <r>
      <t xml:space="preserve">Захід проведено.
</t>
    </r>
    <r>
      <rPr>
        <sz val="10"/>
        <rFont val="Times New Roman"/>
        <family val="1"/>
      </rPr>
      <t>Надано інформацію про проведення. Участь взяли: Закарп регіон центр соц-трудової реабіліт та проф орієнтації "Вибір", БО "Суспільство для всіх"Директор Закарп обл відділення ФСЗІ Воробець А.Ю, заступ нач управл праці та соц захисту населення м. Мукачево Бандурчак Л.М, ін.</t>
    </r>
  </si>
  <si>
    <r>
      <t xml:space="preserve">Захід проведено.
</t>
    </r>
    <r>
      <rPr>
        <sz val="10"/>
        <rFont val="Times New Roman"/>
        <family val="1"/>
      </rPr>
      <t>Надано інформацію про проведення. Участь взяли: Закарп регіон центр фізичної культури та спорту інвалідів "Інваспорт", ГО "Інватур-відродження", ГО "Фундація розвитку громадянського суспільства", БО "Суспільство для всіх", заступ директора Закарпатського обл відділення ФСЗІ Шибаєв А.М, Бікей А.Б нач управління соц захисту населення Ужгородського міськвиконкому</t>
    </r>
  </si>
  <si>
    <t>"Благосвіт" Телерадіокомпанія "Uzinform"</t>
  </si>
  <si>
    <t>Обласний семінар-тренінг  "Роль районних громадських організацій і оздоровленні та спортивній реабілітації людей  з інвалідністю"</t>
  </si>
  <si>
    <t>17 серпня, 
м. Івано-Франківськ</t>
  </si>
  <si>
    <r>
      <t xml:space="preserve">Захід проведено.
</t>
    </r>
    <r>
      <rPr>
        <sz val="10"/>
        <rFont val="Times New Roman"/>
        <family val="1"/>
      </rPr>
      <t xml:space="preserve">Надано інформацію про проведення. Участь взяли: мер міста Івано-Франківська Р. Марцінків, директор відділення ФСЗІ Жураківський В.Ю, заступ директора департаменту соцзахисту населення ОДА Стельмах Г.Л, заступ директора департаменту при МВК Кузюк Н.М, </t>
    </r>
  </si>
  <si>
    <t>Анонсування відбулось шляхом запрошення учасників</t>
  </si>
  <si>
    <t>Телебачення "3 студія", "Галиччина", "РАІ", "Карпати", "Вежа"</t>
  </si>
  <si>
    <t>30 серпня, м. Мелітополь</t>
  </si>
  <si>
    <t>Навчальний семінар для опікунів і доглядальників «Як протидіяти дискримінації особи з інтелектуальними порушеннями» - на базі НДО з Донецької обл.</t>
  </si>
  <si>
    <t>5 днів, червень-липень м. Балта, Одеська обл.</t>
  </si>
  <si>
    <t>5 днів, 
 липень-серпень, м. Балта, Одеська обл.</t>
  </si>
  <si>
    <t>5 днів, серпень-вересень, 
м. Шепетівка, Хмельницька обл.</t>
  </si>
  <si>
    <t>Всеукраїнський семінар на тему: "Напрацювання пропозицій щодо внесення змін до законодавста з метою посилення соціального  захисту інвалідів та інших категорій громадян з числа учасників ядерних випробувань"</t>
  </si>
  <si>
    <t>Всеукраїнський семінар щодо поліпшення пенсійного забезпечення інвалідів та інших категорій громадян, які постраждали внаслідок Чорнобильської катастрофи</t>
  </si>
  <si>
    <t xml:space="preserve">Всеукраїнський семінар-навчання серед керівників регіональних громадських організацій інвалідів ВГОІ "СЧУ" щодо соціальних гарантій та правового захисту інвалідів із числа громадян, які постраждали внаслідок аварії на ЧАЕС. </t>
  </si>
  <si>
    <t xml:space="preserve">Всеукраїнський семінар на тему: "Реалізація державних і регіональних програм поліпшення житлових умов громадян, які постраждали внаслідок Чорнобильської катастрофи"  </t>
  </si>
  <si>
    <t>02-16 квітня,                 Львівська обл., Турківський р-н, с. Яворів</t>
  </si>
  <si>
    <t>Національна Асамблея інвалідів України (НАІУ),
USAID, 
UCPW «TEAM prodgect Ukraine»</t>
  </si>
  <si>
    <t>Офіційний сайт Національної Асамблеї інвалідів України (НАІУ)</t>
  </si>
  <si>
    <t>03-07 квітня,                   м. Київ</t>
  </si>
  <si>
    <t>Науково-практичний семінар (майстер-класи) з вивченнята обміну методиками ранньої реабілітації  та соціалізації людей з вадами здоров'я методами психологічної, фізичної та творчої реабілітації</t>
  </si>
  <si>
    <r>
      <t xml:space="preserve">3 дні, </t>
    </r>
    <r>
      <rPr>
        <sz val="10"/>
        <color indexed="10"/>
        <rFont val="Times New Roman"/>
        <family val="1"/>
      </rPr>
      <t xml:space="preserve">серпень, </t>
    </r>
    <r>
      <rPr>
        <sz val="10"/>
        <rFont val="Times New Roman"/>
        <family val="1"/>
      </rPr>
      <t xml:space="preserve">
м. Хмельницький </t>
    </r>
  </si>
  <si>
    <t>Конференція для інвалідів-чорнобильців УНФДІЧ на тему "Стан виконання Закону України "Про статус та соціальний захист населення, яке постраждало від аварії на ЧАЕС"</t>
  </si>
  <si>
    <t>1 доба, липень,
  м. Вінниця</t>
  </si>
  <si>
    <t>Конференція для інвалідів-чорнобильців УНФДІЧ  на тему "Взаємодія чорнобильських організацій з державними установами в соціально-правових сферах"</t>
  </si>
  <si>
    <t>Конференція для інвалідів-чорнобильців УНФДІЧ на тему "Налогодженння активної співпраці з місцевими органами виконавчої влади"</t>
  </si>
  <si>
    <t>1 доба, жовтень,
 м. Київ</t>
  </si>
  <si>
    <t>Конференція для інвалідів-чорнобильців УНФДІЧ  та  Київської  області  на  тему "Про статус та соціальний захист населення, яке постраждало від аварії на ЧАЕС"</t>
  </si>
  <si>
    <t>Конференція для інвалідів-чорнобильців УНФДІЧ  на  тему: "Актуальні питання соціального захисту інвалідів-чорнобильців"</t>
  </si>
  <si>
    <t>1 доба, квітень, м.Київ</t>
  </si>
  <si>
    <t>Конференція   для  інвалідів-чорнобильців  та  ліквідаторів  на тему "Лікування постраждалих внаслідок аварії на ЧАЕС, надання їм медичної допомоги"</t>
  </si>
  <si>
    <t>1 доба, грудень, 
м. Київ</t>
  </si>
  <si>
    <t>Конференція  для інвалідів-чорнобильців та  ліквідаторів аварії  на  ЧАЕС на тему "Державна підтримка та захист прав інвалідів і ліквідаторів аварії на ЧАЕС"</t>
  </si>
  <si>
    <t>Установчий навчальний курс заочно-дистанційного навчання з декоративно-прикладного мистецтва №1</t>
  </si>
  <si>
    <t>Установчий навчальний курс заочно-дистанційного навчання з декоративно-прикладного мистецтва №2</t>
  </si>
  <si>
    <t>2 дні,
липень, Вінницька обл</t>
  </si>
  <si>
    <t>2 дні, червень, Вінницька обл</t>
  </si>
  <si>
    <t>Національна Асамблея інвалідів України (НАІУ),
Фундація «SOFT tulip» (Королівство Нідерландів),
Благодійний фонд «Інститут раннього втручання» (Харків)</t>
  </si>
  <si>
    <t>04 -06 квітня,                   м. Київ</t>
  </si>
  <si>
    <t>04-06 квітня,                   м. Київ</t>
  </si>
  <si>
    <t>Сайт ВГО, Фейсбук, Департамент соц захисту населення Запорізької ОДА</t>
  </si>
  <si>
    <r>
      <t xml:space="preserve">Захід проведено. 
</t>
    </r>
    <r>
      <rPr>
        <sz val="10"/>
        <rFont val="Times New Roman"/>
        <family val="1"/>
      </rPr>
      <t>Надано інформацію про проведення. Участь взяли: Представник офісу Уповноваженого ВРУ з прав людини, представники ГО людей з інвалідністю з різних областей України, представник ФСЗІ.</t>
    </r>
  </si>
  <si>
    <t>Сайт ВГО,  Фейсбук</t>
  </si>
  <si>
    <t>Круглий стіл на тему “Забезпечення рівних можливостей для дітей та молоді з інвалідністю в отриманні соціально-культурних послуг”</t>
  </si>
  <si>
    <t>Громадська організація "Наукове товариство інвалідів "Інститут соціальної політики"</t>
  </si>
  <si>
    <t>Захід проведено.</t>
  </si>
  <si>
    <t>Є питання до такої інформацї</t>
  </si>
  <si>
    <t>Внесено зміни</t>
  </si>
  <si>
    <t>"Навчально-інформаційний тренінг "Школа з прав людини в інтересах осіб з інвалідністю. Права. Можливості. Реалії"</t>
  </si>
  <si>
    <t>Івано-Франківська громадська обласна асоціація інвалідів ВОІ СОІУ</t>
  </si>
  <si>
    <t>Київська обласна організація інвалідів ВОІ СОІУ</t>
  </si>
  <si>
    <t>Миколаївська обласна організація ВОІ СОІУ</t>
  </si>
  <si>
    <t>Результативність (програми) заходу</t>
  </si>
  <si>
    <t>Всеукраїнська громадська організація інвалідів "Творче об'єднання дітей та молоді з фізичними обмеженнями"</t>
  </si>
  <si>
    <t>Український національний фонд допомоги інвалідам Чорнобиля</t>
  </si>
  <si>
    <t>Всеукраїнська громадська організація "Народна академія творчості інвалідів"</t>
  </si>
  <si>
    <t>Всеукраїнська громадська організація інвалідів "Інститут реабілітації та соціальних технологій"</t>
  </si>
  <si>
    <t>Анонс</t>
  </si>
  <si>
    <t>Інформація про його проведення</t>
  </si>
  <si>
    <t>Київська міська місцева громадська організація ВОІ СОІУ</t>
  </si>
  <si>
    <r>
      <t xml:space="preserve">Захід проведено.
</t>
    </r>
    <r>
      <rPr>
        <sz val="10"/>
        <rFont val="Times New Roman"/>
        <family val="1"/>
      </rPr>
      <t xml:space="preserve">Надано інформацію про проведення. Участь взяли: Свідерський О.М заступ міськ голови, Матусевич М.В нач упр соц зах населення міськвиконкому, Мартинюк Л.Г голова циклової предметної комісії викладачів образотворчого мистецтва педколеджу, Шуран Г.О заст гол лікаря територіального мед обєднання, Веремчук Н.М заступ директора міськ рай центру зайнятості </t>
    </r>
  </si>
  <si>
    <t>Місцеве телебачення Володимир-Волинська</t>
  </si>
  <si>
    <t>03-06 липня, м. Очаків, вул. Цокуренко, 125/3</t>
  </si>
  <si>
    <r>
      <t xml:space="preserve">Захід проведено. 
</t>
    </r>
    <r>
      <rPr>
        <sz val="10"/>
        <rFont val="Times New Roman"/>
        <family val="1"/>
      </rPr>
      <t>Надано інформацію про проведення. Участь взяли: керівники та бухгалтери регіон осередків ВОІ СОІУ, Чекарь І.Тдиректор обл відділення ФСЗІ, Снісар В.О головний ревізор управління податку та прибутку ГУ ДФС у Миколаїв обл, Данько В.В нач сектору надання матеріал забезп обл відділення Фонду соц страх, Білов Г.О заступ міськ голови, практикуючі консультанти - аудитори Міжнародної ГО "Рада незалежних бухгалтерів та аудиторів"</t>
    </r>
  </si>
  <si>
    <t>14-15 липня, м. Слов'янськ, санаторій "Слов'янський"</t>
  </si>
  <si>
    <r>
      <t xml:space="preserve">Захід проведено. 
</t>
    </r>
    <r>
      <rPr>
        <sz val="10"/>
        <rFont val="Times New Roman"/>
        <family val="1"/>
      </rPr>
      <t>Надано інформацію про проведення. Участь взяли: Департамент соц захисту населення Дон ОДА, Донецький обл центр зайнятості, МСЕК, відділення ФСЗІ, ДП СКРЦ "Слов'янський курорт"</t>
    </r>
  </si>
  <si>
    <t>Обсяг бюджетних коштів, передбачених та витрачених на виконання програми (реалізацію проекту, заходу, інформація щодо залучення коштівз інших джерел (грн)</t>
  </si>
  <si>
    <t>Рівненське обласне об'єднання ВОІ СОІУ</t>
  </si>
  <si>
    <t>Тернопільська обласна організація ВОІ СОІУ</t>
  </si>
  <si>
    <t>Львівський обласний осередок ВОІ СОІУ</t>
  </si>
  <si>
    <t>Всеукраїнське громадське об'єднання  "Національна Асамблея інвалідів України"</t>
  </si>
  <si>
    <t>Громадська організація "Всеукраїнська громадська організація "Всеукраїнський парламент працездатних інвалідів"</t>
  </si>
  <si>
    <t>Всеукраїнська громадська організація "Конфедерація громадських організацій інвалідів України"</t>
  </si>
  <si>
    <t>Всеукраїнська громадська організація "Асоціація інвалідів - спинальників України"</t>
  </si>
  <si>
    <t>Всеукраїнська громадська організація "Спортивна федерація глухих України"</t>
  </si>
  <si>
    <t>Назва заходу</t>
  </si>
  <si>
    <t>Кількість учасників заходу</t>
  </si>
  <si>
    <t>10 днів,  серпень- вересень,
Херсонська обл.</t>
  </si>
  <si>
    <t>Участь інвалідів в Всеукраїнських заходах</t>
  </si>
  <si>
    <t>Навчальний - практичний семінар: «Вивчення методик творчої реабілітації людей з інвалідністю та застосування у сучасному житі».</t>
  </si>
  <si>
    <t>Обласний навчальний семінар: "Розвиток сучасних реабілітаційних технологій та їх практичне застосування для осіб  з інвалідністю".</t>
  </si>
  <si>
    <r>
      <t xml:space="preserve">3 дні, </t>
    </r>
    <r>
      <rPr>
        <sz val="10"/>
        <color indexed="10"/>
        <rFont val="Times New Roman"/>
        <family val="1"/>
      </rPr>
      <t xml:space="preserve">червень, </t>
    </r>
    <r>
      <rPr>
        <sz val="10"/>
        <rFont val="Times New Roman"/>
        <family val="1"/>
      </rPr>
      <t>Закарпатська обл.</t>
    </r>
  </si>
  <si>
    <t>Благодійна програма «Рятуймо разом!» для людей з інвалідністю та членів їх родин, вимушених переселенців із зони АТО</t>
  </si>
  <si>
    <t>Дитячий Фонд ЮНІСЕФ;
 Посольство Франції в Україні;
Внутрішньо переміщені особи з інвалідністю та члени їх сімей із зони АТО.</t>
  </si>
  <si>
    <t>03 лютого                                     
 м. Сєвєродонецьк</t>
  </si>
  <si>
    <t>Ініціативна зустріч регіональної платформи «Батьки за раннє втручання в Україні» луганського регіону з питань впровадження раннього втручання 
(В рамках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t>
  </si>
  <si>
    <t>13 лютого,                   м. Київ</t>
  </si>
  <si>
    <r>
      <t xml:space="preserve">Захід проведено. 
</t>
    </r>
    <r>
      <rPr>
        <sz val="10"/>
        <rFont val="Times New Roman"/>
        <family val="1"/>
      </rPr>
      <t>Надано інформацію про проведення. Участь взяли: Касян Т.В заступ даректора департ соц захисту, Стеценко Н.І лікар педіатр, Чаплюк Н.П лікар-ендокринолог</t>
    </r>
  </si>
  <si>
    <t>25 липня, м. Вінниця, вул. Отаманського,12</t>
  </si>
  <si>
    <r>
      <t xml:space="preserve">Захід проведено. </t>
    </r>
    <r>
      <rPr>
        <sz val="10"/>
        <rFont val="Times New Roman"/>
        <family val="1"/>
      </rPr>
      <t xml:space="preserve">
Надано інформацію про проведення. Участь взяли: обласні відділення УНФДІЧ </t>
    </r>
  </si>
  <si>
    <t>Ініціативна зустріч регіональної платформи Всеукраїнського форуму «Батьки за раннє втручання в Україні»
(В рамках спільного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t>
  </si>
  <si>
    <t>Національна Асамблея людей з інвалідністю України (НАІУ), HealthProm (Лондон)</t>
  </si>
  <si>
    <t>Круглий стіл «Доступ до закладів культури людей з інвалідністю»</t>
  </si>
  <si>
    <t>12-16 липня, 
Львівська обл., Турківський р-н., с. Яворів</t>
  </si>
  <si>
    <r>
      <t xml:space="preserve">Захід проведено. 
</t>
    </r>
    <r>
      <rPr>
        <sz val="10"/>
        <rFont val="Times New Roman"/>
        <family val="1"/>
      </rPr>
      <t>Надано інформацію про проведення. Участь взяли: ГО людей з інвалідністю - онкохворих з різних обл України, Львівське відділення ФСЗІ, фахівці та спеціалісти в сфері психол реабілітації та психотерапії</t>
    </r>
  </si>
  <si>
    <t>Всеукраїнський навчально-практичний семінар «Методична допомога батькам, що навчають та виховують дітей з порушеннями психофізичного розвитку»</t>
  </si>
  <si>
    <t>Всеукраїнський навчальний семінар «Реабілітація дітей з ДЦП»</t>
  </si>
  <si>
    <t>Всеукраїнськаий навчально-практичний семінар «Ерготерапевтичні методи соціальної реабілітації дітей з інвалідністю»</t>
  </si>
  <si>
    <t>Всеукраїнські змагання з футболу рамках Європейського футбольного тижня 2017 Спеціальної Олімпіади та УЄФА</t>
  </si>
  <si>
    <t>22-23 травня, 
м. Кременчук</t>
  </si>
  <si>
    <t>Всеукраїнські змагання з баскетболу в рамках Європейського баскетбольного тижня 2017 Спеціальної Олімпіади</t>
  </si>
  <si>
    <t>26-28 листопада, м. Житомир</t>
  </si>
  <si>
    <r>
      <t xml:space="preserve">Захід проведено. 
</t>
    </r>
    <r>
      <rPr>
        <sz val="10"/>
        <rFont val="Times New Roman"/>
        <family val="1"/>
      </rPr>
      <t>Надано інформацію про проведення. Участь взяли: молодь з вадами здоров, делег регіон осередками ВОІ СОІУ, перший заступ голови комітету ВРУ у справах ветеранів, учасників бойових дій, учасників АТОта люд з інвал Барбак М.Ю, голова Комітету ВРУ з пит соц пол, зайнятості та пенсійного забезп Денісова Л.Л, представник  Департ соц звх інвал МСП, представник Київського міськ відділення ФСЗІ, представник уповноваженого ВР з прав людини.</t>
    </r>
  </si>
  <si>
    <r>
      <t xml:space="preserve">1 день,    </t>
    </r>
    <r>
      <rPr>
        <sz val="10"/>
        <color indexed="10"/>
        <rFont val="Times New Roman"/>
        <family val="1"/>
      </rPr>
      <t>жовтень,</t>
    </r>
    <r>
      <rPr>
        <sz val="10"/>
        <rFont val="Times New Roman"/>
        <family val="1"/>
      </rPr>
      <t xml:space="preserve">         </t>
    </r>
    <r>
      <rPr>
        <sz val="10"/>
        <color indexed="10"/>
        <rFont val="Times New Roman"/>
        <family val="1"/>
      </rPr>
      <t>м. Біла Церква</t>
    </r>
  </si>
  <si>
    <r>
      <t xml:space="preserve">Зміна терміну та місця проведення
</t>
    </r>
    <r>
      <rPr>
        <sz val="10"/>
        <rFont val="Times New Roman"/>
        <family val="1"/>
      </rPr>
      <t>Погоджено листом Фонду від 06.09.17
№1/6-257/02-02</t>
    </r>
  </si>
  <si>
    <t>5 днів, червень, Волинська обл.</t>
  </si>
  <si>
    <t>5 днів
серпень-вересень, Херсонська обл.</t>
  </si>
  <si>
    <t xml:space="preserve">"Підвищення рівня кваліфікації керівників,  спеціалістів та членів організації – «Школа лідерів»  </t>
  </si>
  <si>
    <t>так</t>
  </si>
  <si>
    <t xml:space="preserve"> «Професійна реабілітація та зайнятість осіб з інвалідністю, набутою внаслідок психічних розладів»</t>
  </si>
  <si>
    <t>3 дні, жовтень, 
 м. Київ</t>
  </si>
  <si>
    <t>Навчальний семінар для спеціалістів та волонтерів ГОІ з проведення окремих заходів Програми в регіонах.</t>
  </si>
  <si>
    <t>Навчально-інформаційний тренінг “Реалізація потенціалу людей з інвалідністю в інтересах громади”</t>
  </si>
  <si>
    <t>Захід на виконання ст. 11 Конвенції ООН про права людей з інвалідністю (call-центр для осіб з інвалідністю, що постраждали внаслідок проведення АТО)</t>
  </si>
  <si>
    <r>
      <t xml:space="preserve">Зміна суми заходу 
</t>
    </r>
    <r>
      <rPr>
        <sz val="10"/>
        <rFont val="Times New Roman"/>
        <family val="1"/>
      </rPr>
      <t>Погоджено листом МСП від 12.07.17
№660/0/131-17/174</t>
    </r>
  </si>
  <si>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"Довіра", м. Львів)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</si>
  <si>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"АМІ-Схід", м. Київ)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</si>
  <si>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"Першоцвіт", м. Богуслав, Київська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</si>
  <si>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"Хмельницький фонд соціального захисту та реабілітації інвалідів з дитинства", м. Хмельницький)</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</si>
  <si>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"За рівні можливості", м. Херсон)</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</si>
  <si>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"КРОКуСвіт", м. Коломия, Ів.-Франківська обл.)</t>
  </si>
  <si>
    <t>16-17травня, 
м. Луцьк, вул. Набережна, 4, готель "Світязь"</t>
  </si>
  <si>
    <r>
      <t xml:space="preserve">Захід проведено.
</t>
    </r>
    <r>
      <rPr>
        <sz val="10"/>
        <rFont val="Times New Roman"/>
        <family val="1"/>
      </rPr>
      <t>Надно інформацію про проведення. Участь взяли: спеціалісти регіонал осередків, відповідальних за розвиток фіз реабілітації людей з інвал  в обл осередках,  члени комітету по спорту ВОІ СОІУ, директор Волинського обл відділення ФСЗІ Шевчук В.О.</t>
    </r>
  </si>
  <si>
    <t>Запрошеня учасників</t>
  </si>
  <si>
    <t>Газети "Благовіст",  "Сила духу"</t>
  </si>
  <si>
    <t>22-24 травня,
м. Київ, вул. Грушевського, 5, приміщення ВРУ</t>
  </si>
  <si>
    <t xml:space="preserve">Навчальний семінар для опікунів і доглядальників «Як протидіяти дискримінації особи з інтелектуальними порушеннями» - на базі НДО з Тернопільської обл. </t>
  </si>
  <si>
    <t>Навчальний семінар для опікунів і доглядальників «Як протидіяти дискримінації особи з інтелектуальними порушеннями» - на базі НДО з Волинської обл.</t>
  </si>
  <si>
    <t xml:space="preserve">Навчальний семінар для опікунів і доглядальників «Як протидіяти дискримінації особи з інтелектуальними порушеннями» - на базі НДО з Житомирської обл. </t>
  </si>
  <si>
    <t>ПРОГРАМА  "Школа соціально-політичного лідерства для керівників та спеціалістів громадських організацій людей з інвалідністю"</t>
  </si>
  <si>
    <t>ПРОГРАМА  "Інформаційне забезпечення діяльності ГОІ та організацій, що працюють в інтресах осіб з інвалідністю"</t>
  </si>
  <si>
    <t>Національна Асамблея людей з інвалідністю України (НАІУ), Трастовий фонд НАТО з медичної реабілітації, 
Міністерство соціальної політики України, 
Міністерство молоді та спорту України</t>
  </si>
  <si>
    <t>22-24 березня,                                                            м. Вінниця</t>
  </si>
  <si>
    <t>24 травня, м. Кропивницький, бібліотека ім.  І.Д. Чижевського</t>
  </si>
  <si>
    <t>25-27 травня, 
м. Полтава, вул. Монастирська 10</t>
  </si>
  <si>
    <r>
      <t xml:space="preserve">Захід проведено.
</t>
    </r>
    <r>
      <rPr>
        <sz val="10"/>
        <rFont val="Times New Roman"/>
        <family val="1"/>
      </rPr>
      <t>Надано інформацію про проведення. Участь взяли: "За самовизначеність та гідність" округ Мюриц (Німеччина) керівниця Ханні Россек, директор Полтавського обл відділення ФСЗІ Дяченко О.М,  директор Полтавського казенного протезно-ортопедичного підприємства Пругло О.Є, 23 обл організації ВОІ СОІУ</t>
    </r>
  </si>
  <si>
    <t>Інтернет-газета "Сила духу"</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</si>
  <si>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"Жемчужинки", м. Лозова, Харківська обл.)</t>
  </si>
  <si>
    <r>
      <t xml:space="preserve">Зміна терміну проведення </t>
    </r>
    <r>
      <rPr>
        <sz val="10"/>
        <rFont val="Times New Roman"/>
        <family val="1"/>
      </rPr>
      <t xml:space="preserve">
Погоджено Фондом лист від 07.07.17
№1/4-720/02-02</t>
    </r>
  </si>
  <si>
    <t>Обласний тренінг активної соціальної реабілітації інвалідів</t>
  </si>
  <si>
    <t>Практичний семінар по творчій реабілітації людей з інвалідністю "Сузір'я мрій"</t>
  </si>
  <si>
    <t>Протягом року</t>
  </si>
  <si>
    <t>Конференція :"Дотримання в рамках законодавства конвенції прав  інвалідів  в Рівненської обл.</t>
  </si>
  <si>
    <t>участь у Всеукраїнських заходах</t>
  </si>
  <si>
    <t>Обласний семінар по проблемах працевлаштування інвалідів в Одеському регіоні згідно норм та принципів Конвенції ООН “Про права інвалідів”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</si>
  <si>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"Надія", м. Броди, Львівська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</si>
  <si>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"Повір у себе", м. Маріуполь, Донецька обл.)</t>
  </si>
  <si>
    <t xml:space="preserve">Всеукраїнський рекреаційний захід для інвалідів різних нозологій </t>
  </si>
  <si>
    <t>Всеукраїнський</t>
  </si>
  <si>
    <t xml:space="preserve">ні </t>
  </si>
  <si>
    <r>
      <t xml:space="preserve">Захід проведено. 
</t>
    </r>
    <r>
      <rPr>
        <sz val="10"/>
        <rFont val="Times New Roman"/>
        <family val="1"/>
      </rPr>
      <t xml:space="preserve">Надано інформацію про проведення. Участь взяли: Пінчук О.М провідний спец Департаменту ПСЗН Житомирської ОДА, Краснопір В.В директор ДПСЗН Житомир міськ ради, Денисенко Т.Д заступ директора Житомир відділення ФСЗІ, Костюк П.В нач відділу Департ архітектури містобудування та земельних відносин Житомир міськ ради </t>
    </r>
  </si>
  <si>
    <t>19-21 червня, 
м. Ужгород, вул. Висока, 12 готельний комплекс "Дружба"</t>
  </si>
  <si>
    <r>
      <t xml:space="preserve">Захід проведено.
</t>
    </r>
    <r>
      <rPr>
        <sz val="10"/>
        <rFont val="Times New Roman"/>
        <family val="1"/>
      </rPr>
      <t>Надано інформацію про проведення. Участь взяли: заступ директора ФСЗІ, заступ міськ голови М.Ужгорода, голова комісії з питань праці та соц захисту населення Закарпатської ОДАПутівцев В.Ю, ін.</t>
    </r>
  </si>
  <si>
    <t>Газети "Благосвіт", "Сила духу", "Берег надії"</t>
  </si>
  <si>
    <t>21-22 червня, 
м. Ужгород, вул. Висока, 12, готельний комплекс "Дружба"</t>
  </si>
  <si>
    <r>
      <t xml:space="preserve">Захід проведено.
</t>
    </r>
    <r>
      <rPr>
        <sz val="10"/>
        <rFont val="Times New Roman"/>
        <family val="1"/>
      </rPr>
      <t>Надно інформацію про проведення. Участь взяли: керівники та активісти регіональних осередків ВОІ СОІУ, лектори вищої школи професійної політики, заступ директора ФСЗІ</t>
    </r>
  </si>
  <si>
    <t>20 червня, м. Кропивницький</t>
  </si>
  <si>
    <r>
      <t xml:space="preserve">Захід проведено.
</t>
    </r>
    <r>
      <rPr>
        <sz val="10"/>
        <rFont val="Times New Roman"/>
        <family val="1"/>
      </rPr>
      <t>Надано інформацію про проведення. Участь взяли: Директор обл відділення ФСЗІ Шевченко Н.С, голова Подільської районної у м. Кропивницькому ради захисту населення Фросіняк Р.В</t>
    </r>
  </si>
  <si>
    <t>28 червня, головний офіс Луганської обл організації ВОІ СОІУ</t>
  </si>
  <si>
    <r>
      <t xml:space="preserve">Захід проведено.
</t>
    </r>
    <r>
      <rPr>
        <sz val="10"/>
        <rFont val="Times New Roman"/>
        <family val="1"/>
      </rPr>
      <t xml:space="preserve">Надано інформацію про проведення. Учась взяли: Старобільська районна організація інвалідів "Вікторія", представники Луганського обл відділення ФСЗІ, спеціалісти Старобільського будинку творчості </t>
    </r>
  </si>
  <si>
    <t>27 червня, Районний будинок культури ім. Тараса Шевченка, смт. Білокуракине</t>
  </si>
  <si>
    <t>Навчальний семінар для опікунів і доглядальників «Як протидіяти дискримінації особи з інтелектуальними порушеннями» - на базі НДО з Тернопільської обл.</t>
  </si>
  <si>
    <t>Навчальний семінар для опікунів і доглядальників «Як протидіяти дискримінації особи з інтелектуальними порушеннями» - на базі НДО з Ів.-Франківської обл.</t>
  </si>
  <si>
    <r>
      <t xml:space="preserve">2 дні, </t>
    </r>
    <r>
      <rPr>
        <sz val="10"/>
        <color indexed="10"/>
        <rFont val="Times New Roman"/>
        <family val="1"/>
      </rPr>
      <t>травень,</t>
    </r>
    <r>
      <rPr>
        <sz val="10"/>
        <rFont val="Times New Roman"/>
        <family val="1"/>
      </rPr>
      <t xml:space="preserve">
м. Київ</t>
    </r>
  </si>
  <si>
    <r>
      <t xml:space="preserve">2 дні,
</t>
    </r>
    <r>
      <rPr>
        <sz val="10"/>
        <color indexed="10"/>
        <rFont val="Times New Roman"/>
        <family val="1"/>
      </rPr>
      <t xml:space="preserve">травень, </t>
    </r>
    <r>
      <rPr>
        <sz val="10"/>
        <rFont val="Times New Roman"/>
        <family val="1"/>
      </rPr>
      <t>м.Київ</t>
    </r>
  </si>
  <si>
    <r>
      <t xml:space="preserve"> 2 дні, </t>
    </r>
    <r>
      <rPr>
        <sz val="10"/>
        <color indexed="10"/>
        <rFont val="Times New Roman"/>
        <family val="1"/>
      </rPr>
      <t xml:space="preserve">червень, </t>
    </r>
    <r>
      <rPr>
        <sz val="10"/>
        <rFont val="Times New Roman"/>
        <family val="1"/>
      </rPr>
      <t>м.Київ</t>
    </r>
  </si>
  <si>
    <t>Всеукраїнська конференція на тему: «Проблеми реформування соціального захисту людей з інвалідністю"</t>
  </si>
  <si>
    <t>Семінар на тему  «Право на справедливий суд осіб з обмеженими можливостями»</t>
  </si>
  <si>
    <t>Навчальний семінар «Перший контакт при відновленні рухової активності після спинальної травми та порушення функцій опорно-рухового апарату»</t>
  </si>
  <si>
    <r>
      <t xml:space="preserve">11-14 червня, </t>
    </r>
    <r>
      <rPr>
        <sz val="10"/>
        <rFont val="Times New Roman"/>
        <family val="1"/>
      </rPr>
      <t xml:space="preserve">
Одеська обл, Одеса</t>
    </r>
  </si>
  <si>
    <t>Громадська організація  "Спеціальна Олімпіада України"</t>
  </si>
  <si>
    <t>Громадська організація  "Всеукраїнський центр туризму осіб з інвалідністю"</t>
  </si>
  <si>
    <t>25 травня,
м. Київ, площа Перемоги, 1, готель "Либідь"</t>
  </si>
  <si>
    <r>
      <t xml:space="preserve">Захід проведено.
</t>
    </r>
    <r>
      <rPr>
        <sz val="10"/>
        <rFont val="Times New Roman"/>
        <family val="1"/>
      </rPr>
      <t>Надано інформацію про проведення. Участь взяли: Київське міське відділення ФСЗІ Яковенко І.А</t>
    </r>
  </si>
  <si>
    <t>Сайт Національної організації роздрібної торгівлі</t>
  </si>
  <si>
    <t>ПРОГРАМА “Створення в Україні безперешкодного доступу людей з обмеженими фізичними можливостями до об’єктів житлово-громадського призначення”</t>
  </si>
  <si>
    <t>ПРОГРАМА «Через освіту до соціальної інтеграції та інклюзії»</t>
  </si>
  <si>
    <t xml:space="preserve">ПРОГРАМА “Сприяння розвитку руху жінок з інвалідністю та батьків, які виховують дітей з інвалідністю”  </t>
  </si>
  <si>
    <t>ПРОГРАМА  Забезпечення захисту й безпеки осіб з інвалідністю у ситуаціях ризику та надзвичайних гуманітарних ситуаціях</t>
  </si>
  <si>
    <t>Семінар-тренінг для фахівців громадських організацій людей з інвалідністю з питань організації реабілітаційних програм на рівні громади</t>
  </si>
  <si>
    <t>Всеукраїнський навчально-практичний семінар з питань запровадження інклюзивних програм для дітей та молоді з інтелектуальною недостатністю</t>
  </si>
  <si>
    <t>Навчальний семінар удосконалення володінням міжнародної жестової мови для членів, тренерів-інвалідів по слуху, технічних делегатів, працівників СФГУ</t>
  </si>
  <si>
    <t xml:space="preserve">Навчальний тренінг володінням інформаційними технологіями для тренерів-інвалідів по слуху, технічних делегатів, працівників СФГУ </t>
  </si>
  <si>
    <t>Всеукраїнська   конференція на тему  «Про забезпечення достатнього рівня життя та соціального захисту  людей з інвалідністю  шляхом удосконалення чинного законодавства та нормативно – правових актів  відповідно до рекомендацій Комітету ООН з прав людей з інвалідністю щодо первинного звіту України  про стан реалізації  норм Конвенції про права осіб з інвалідністю.»</t>
  </si>
  <si>
    <t>14 червня, м.Київ, вул. Підлісна, 8</t>
  </si>
  <si>
    <r>
      <t xml:space="preserve">Захід проведено. 
</t>
    </r>
    <r>
      <rPr>
        <sz val="10"/>
        <rFont val="Times New Roman"/>
        <family val="1"/>
      </rPr>
      <t>Надано інформацію про проведення. Участь взяли: ГО "Горицвіт", Ново-Білицький психоневрологічний інтернат (чоловічий), Департамент соц захисту насел КМДА заступ директора Назаренко С.П</t>
    </r>
  </si>
  <si>
    <t>15 червня, м. Броди, вул. Замкова, 1</t>
  </si>
  <si>
    <r>
      <t xml:space="preserve">Захід проведено. 
</t>
    </r>
    <r>
      <rPr>
        <sz val="10"/>
        <rFont val="Times New Roman"/>
        <family val="1"/>
      </rPr>
      <t>Надано інформацію про проведення. Участь взяли: Бродівське районне добровільне товариство захисту дітей-інвал "Надія", Бродівський райцентр соц реабіліт дітей-інвал, ГО "Наше місто", Служба у справах дітей</t>
    </r>
  </si>
  <si>
    <t>12 червня, 
м. Київ, вул. Р. Окіпної, готельний комплекс "Турист"</t>
  </si>
  <si>
    <t>Круглий стіл   "Нехай будуть щасливі всі діти на планеті"</t>
  </si>
  <si>
    <t>3 дні, Закарпатська обл., червень</t>
  </si>
  <si>
    <t xml:space="preserve">Навчальний семінар «Налагодження роботи та ведення звітної документації Громадської організації. Робота Представництв» </t>
  </si>
  <si>
    <t>Семінар. "Дії Уряду та державних орга нів соціального забезпечення, щодо вирішення та розвязання актуальних проблем осіб з обмеженими фізичними можливостями переселенців з Донецької та Луганської областей".</t>
  </si>
  <si>
    <t>Регіональний навчально-інформаційний семінар"Співпраця ГОІ та органів державної влади в сфері захисту прав учасників  та інвалідів АТО</t>
  </si>
  <si>
    <t xml:space="preserve">Круглий стіл за участю представників держструктур з питань створення  нових робочих з метою працевлаштування та профреабілітації інвалідів,удосконалення законодавчої бази  </t>
  </si>
  <si>
    <t>Участь у Всеукраїнських заходах ВОІ СОІУ</t>
  </si>
  <si>
    <t>Конференція з участю представників влади, депутатами, спеціалістами держструктур з проблем правового регулювання у сфері вирішення проблем   інвалідів</t>
  </si>
  <si>
    <t>Обласний навчвльний семінар з  художньо- декоративного мистецтва  людей з обмеженими фізичникми можливостями</t>
  </si>
  <si>
    <t>Круглий стіл з аналізом впровадження в життя законів  України по виконанню "Національного плану дій з реалізації Конвенції ООН про права інвалідів"</t>
  </si>
  <si>
    <t>28 червня-02липня,
м. Луцьк, пр. Відродження, готель "Профспілковий"</t>
  </si>
  <si>
    <r>
      <t xml:space="preserve">Захід проведено. 
</t>
    </r>
    <r>
      <rPr>
        <sz val="10"/>
        <rFont val="Times New Roman"/>
        <family val="1"/>
      </rPr>
      <t>Надано інформацію про проведення. Участь взяли: Директор Волинського обласного відділення ФСЗІ В. Шевчук</t>
    </r>
  </si>
  <si>
    <r>
      <t xml:space="preserve">Захід проведено. 
</t>
    </r>
    <r>
      <rPr>
        <sz val="10"/>
        <rFont val="Times New Roman"/>
        <family val="1"/>
      </rPr>
      <t>Надано інформацію про проведення. Участь взяли: Пінчук О.М -провідний фахівець департ праці Житомир ОДА, представник ОЦЗ Кухарець Н.С , в.о. директора та нач відділу Житомир  обл відділення ФСЗІ Денисенко Т.Д, Бєлікова О.А, Хайнацька О.О заступ директора департ праці Житомир міськ ради</t>
    </r>
  </si>
  <si>
    <t>23-25 червня, м. Старобільськ, вул. Монастирська, 28</t>
  </si>
  <si>
    <r>
      <t xml:space="preserve">Захід проведено.
</t>
    </r>
    <r>
      <rPr>
        <sz val="10"/>
        <rFont val="Times New Roman"/>
        <family val="1"/>
      </rPr>
      <t>Надано інформацію про проведення. Учась взяли:  Луганського обл відділення ФСЗІ, ГО "Відродження Старобільщини"</t>
    </r>
  </si>
  <si>
    <t>13 червня, 
м. Харків</t>
  </si>
  <si>
    <r>
      <t>Зміна терміну проведення</t>
    </r>
    <r>
      <rPr>
        <sz val="10"/>
        <rFont val="Times New Roman"/>
        <family val="1"/>
      </rPr>
      <t xml:space="preserve">
Погоджено Фондом лист від 08.06.17
№1/4-551/02-02</t>
    </r>
  </si>
  <si>
    <r>
      <t xml:space="preserve">Зміна терміну проведення
</t>
    </r>
    <r>
      <rPr>
        <sz val="10"/>
        <rFont val="Times New Roman"/>
        <family val="1"/>
      </rPr>
      <t>Погоджено Фондом лист від 08.06.17
№1/4-551/02-02</t>
    </r>
  </si>
  <si>
    <t>29 травня, м. Житомир, Прес-клуб Житомирської ОДА, вул. Корольова, 12</t>
  </si>
  <si>
    <t>25 травня, м. Сєвередонецьк, вул. Донецька, 37 а</t>
  </si>
  <si>
    <t>15-18 червня, с.Конча Заспа, санаторій "Жовтень"</t>
  </si>
  <si>
    <r>
      <t xml:space="preserve">Захід проведено.
</t>
    </r>
    <r>
      <rPr>
        <sz val="10"/>
        <rFont val="Times New Roman"/>
        <family val="1"/>
      </rPr>
      <t>Надано інформацію про проведення. Участь взяли:обласні підрозділи ВГОІ "СЧУ", Київське міське відділення ФСЗІ</t>
    </r>
  </si>
  <si>
    <r>
      <t xml:space="preserve">Захід проведено.
</t>
    </r>
    <r>
      <rPr>
        <sz val="10"/>
        <rFont val="Times New Roman"/>
        <family val="1"/>
      </rPr>
      <t xml:space="preserve">Надано інформацію про проведення. Учась взяли: Білокуракинська районна організація інвалідів "Святитиля Луки", представник Луганського обл відділення ФСЗІ, спеціалісти Білокуракинського будинку творчості </t>
    </r>
  </si>
  <si>
    <r>
      <t xml:space="preserve">1 день, </t>
    </r>
    <r>
      <rPr>
        <sz val="10"/>
        <color indexed="10"/>
        <rFont val="Times New Roman"/>
        <family val="1"/>
      </rPr>
      <t xml:space="preserve">червень, 
</t>
    </r>
    <r>
      <rPr>
        <sz val="10"/>
        <rFont val="Times New Roman"/>
        <family val="1"/>
      </rPr>
      <t xml:space="preserve"> м. Рожище</t>
    </r>
  </si>
  <si>
    <r>
      <t xml:space="preserve">Зміна терміну проведення
</t>
    </r>
    <r>
      <rPr>
        <sz val="10"/>
        <rFont val="Times New Roman"/>
        <family val="1"/>
      </rPr>
      <t>Погоджено Фондом лист від 07.07.17
№1/4-720/02-02</t>
    </r>
  </si>
  <si>
    <r>
      <t xml:space="preserve">1 день, </t>
    </r>
    <r>
      <rPr>
        <sz val="10"/>
        <color indexed="10"/>
        <rFont val="Times New Roman"/>
        <family val="1"/>
      </rPr>
      <t>серпень,</t>
    </r>
    <r>
      <rPr>
        <sz val="10"/>
        <rFont val="Times New Roman"/>
        <family val="1"/>
      </rPr>
      <t xml:space="preserve">
м. Чернігів</t>
    </r>
  </si>
  <si>
    <r>
      <t>Зміна терміну проведення</t>
    </r>
    <r>
      <rPr>
        <sz val="10"/>
        <rFont val="Times New Roman"/>
        <family val="1"/>
      </rPr>
      <t xml:space="preserve">
Погоджено Фондом лист від 07.07.17
№1/4-720/02-02</t>
    </r>
  </si>
  <si>
    <r>
      <t xml:space="preserve"> 1 день, </t>
    </r>
    <r>
      <rPr>
        <sz val="10"/>
        <color indexed="10"/>
        <rFont val="Times New Roman"/>
        <family val="1"/>
      </rPr>
      <t xml:space="preserve">липень, </t>
    </r>
    <r>
      <rPr>
        <sz val="10"/>
        <rFont val="Times New Roman"/>
        <family val="1"/>
      </rPr>
      <t xml:space="preserve">
м. Мукачево </t>
    </r>
  </si>
  <si>
    <t xml:space="preserve">Семінар-тренінг підвищення кваліфікації тренерів-інвалідів по слуху, технічних делегатів, працівників СФГУ </t>
  </si>
  <si>
    <t>Семінар «Активна реабілітація як фактор соціальної адаптації людей із спинальною травмою та порушенням функцій опорно-рухового апарату»</t>
  </si>
  <si>
    <t>09-10 червня, 
м. Івано-Франківськ</t>
  </si>
  <si>
    <r>
      <t xml:space="preserve">Захід проведено. </t>
    </r>
    <r>
      <rPr>
        <sz val="10"/>
        <rFont val="Times New Roman"/>
        <family val="1"/>
      </rPr>
      <t>Надано інформацію про проведення. Участь взяли: Магас А.В заступ директора Ів-Франківського відділення ФСЗІ, Мельник В.І помічник-консульт нардеп Укр,  Зіненко В. І головний консультант Апарату ВРУ, Третьякова В.Г радник директ Інституту законодавства ВРУ, Савчук Р.М директор Ів-Франк юрид інституту нац універс "Одеська юр академія", Цимбал Л.Я директор ЗОШ №281, Сіромаха Д.І доцент Київ нац універс ім. Т.Шевченка</t>
    </r>
  </si>
  <si>
    <t>Обласне телерадіомовлення, Фейсбук</t>
  </si>
  <si>
    <t>Інтернет ресурс, часопис Галичина</t>
  </si>
  <si>
    <r>
      <t xml:space="preserve">07-11  червня, </t>
    </r>
    <r>
      <rPr>
        <sz val="10"/>
        <rFont val="Times New Roman"/>
        <family val="1"/>
      </rPr>
      <t xml:space="preserve">
Одеська обл, Одеса</t>
    </r>
  </si>
  <si>
    <t>Інформація про проведення заходу. Хто брав участь з числа представників Міністерства, інших ЦОВВ, Фонду соціального захисту інвалідів, МОВВ, органів місцевого самоврядування. Відмітка про своєчасність подання ГО звіту про проведення</t>
  </si>
  <si>
    <t>Хмельницьке обласне товариство ВОІ СОІУ</t>
  </si>
  <si>
    <t>Чернігівська обласна організація інвалідів ВОІ СОІУ</t>
  </si>
  <si>
    <t>№</t>
  </si>
  <si>
    <t>Дата та місце проведення заходу</t>
  </si>
  <si>
    <t>Полтавський Обласний осередок ВОІ СОІУ</t>
  </si>
  <si>
    <t>4 дні, вересень, Одеська обл.</t>
  </si>
  <si>
    <t>4 дні,
 липень, Миколаївська обл.</t>
  </si>
  <si>
    <t>3 дні,  травень, м.Київ</t>
  </si>
  <si>
    <t>3 дні, листопад,
 м. Київ</t>
  </si>
  <si>
    <t>2 дні, травень, Волинська обл.</t>
  </si>
  <si>
    <t>5 днів, вересень, Одеська обл</t>
  </si>
  <si>
    <t>Всеукраїнський круглий стіл 
на тему: «Проблема зростання і  шляхи попередження інвалідності в Україні та підвищення ефективності медичного забезпечення інвалідів відповідно до норм Конвенції ООН про права інвалідів».</t>
  </si>
  <si>
    <t>Обласний</t>
  </si>
  <si>
    <t>1 день, липень м.Володимир-Волинськ</t>
  </si>
  <si>
    <t>Регіональний</t>
  </si>
  <si>
    <t>1 день, серпень,  Вінницька обл.</t>
  </si>
  <si>
    <t>2 дні, жовтень, Вінницька обл</t>
  </si>
  <si>
    <t>1  день, червень, Миколаївська обл</t>
  </si>
  <si>
    <t>2 дні, серпень, Миколаївська обл</t>
  </si>
  <si>
    <t>1 день, листопад, Миколаївська обл</t>
  </si>
  <si>
    <r>
      <t xml:space="preserve">Захід проведено. 
</t>
    </r>
    <r>
      <rPr>
        <sz val="10"/>
        <rFont val="Times New Roman"/>
        <family val="1"/>
      </rPr>
      <t xml:space="preserve">Надано інформацію про проведення. Участь взяли: Київське міськ відділен ФСЗІ заступ директора Бесполудін Є.Д., Згурівський відділ освіти, кафедра ортопедагогіки університету ім. Драгоманова, Інститут психології ім. Костюка НАПН України, ДКРЦ "Розмовляйко" БО "Іпотерапевтичний центр "Спіріт" </t>
    </r>
  </si>
  <si>
    <t>06-09 червня, 
м.Київ, Пуща Водиця, ОТ "Лідер", вул. Юнкерова, 16</t>
  </si>
  <si>
    <t>Практичний семінар по доступності і безбар'єрності до житлового та громадського призначення</t>
  </si>
  <si>
    <t>Участь представників у Всеукраїнських заходах СОІУ</t>
  </si>
  <si>
    <t>17  лютого,                                                            м. Київ</t>
  </si>
  <si>
    <t>Робоча зустріч Всеукраїнського форуму «Батьки за раннє втручання в Україні»</t>
  </si>
  <si>
    <t>23 лютого,                                                           м. Київ</t>
  </si>
  <si>
    <t>24 лютого,                                                           м. Київ</t>
  </si>
  <si>
    <t>Прес-конференція: «Реформа пасажирських перевезень у Білій Церкві: як під гаслом «добрих справ» турбота про маломобільних пасажирів ледь не перетворилась у профанацію»</t>
  </si>
  <si>
    <t>НАІУ,
Білоцерківське міське товариство дітей-інвалідів та їх батьків «Аюрведа»</t>
  </si>
  <si>
    <t>НАІУ,
Aгентство ООН у справах біженців в Україні (UNHCR Ukraine)</t>
  </si>
  <si>
    <t>Фокус-група представників Aгентства ООН у справах біженців в Україні (UNHCR Ukraine) з внутрішньо переміщеними особами з інвалідністю, членами їх родин
(В рамках проекту «Розширення можливостей для працевлаштування внутрішньо переміщених осіб з інвалідністю»)</t>
  </si>
  <si>
    <t>протягом лютого                                               Київ та області України</t>
  </si>
  <si>
    <t xml:space="preserve">Навчальний семінар по розвитку міжнародних відносин серед організацій людей з інвалідністю </t>
  </si>
  <si>
    <t>Практичний семінар по розвитку рекреаційного спорту</t>
  </si>
  <si>
    <t>Участь у всеукраїнських заходах ВОІ СОІУ (компенсація витрат на проїзд)</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</si>
  <si>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"Сонячний промінь", м. Київ)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</si>
  <si>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"Созарін", м. Львів)</t>
  </si>
  <si>
    <r>
      <t>травень-</t>
    </r>
    <r>
      <rPr>
        <sz val="10"/>
        <rFont val="Times New Roman"/>
        <family val="1"/>
      </rPr>
      <t>грудень 2017 р.</t>
    </r>
  </si>
  <si>
    <t>Участь недержавної організації у засіданні громадської ради закладу для осіб з інвалідністю внаслідок інтелектуальних порушень (Дніпропетровська обл.).</t>
  </si>
  <si>
    <t xml:space="preserve">березень - грудень </t>
  </si>
  <si>
    <t>21 серпня - 30 жовтня, м.Тернопіль</t>
  </si>
  <si>
    <t>Захід-оздоровчо - реабілітаційний табір для людей з порушеною мобільністю та внутрішньо переміщених осіб з інвалідністю на Славкурорті та навчальний семінар для представників ГОІ "Організація рекреаційно-реабілітаційних програм для осіб з інвалідністю в природних умовах"</t>
  </si>
  <si>
    <t>Захід-навчально-методичний семінар "Створення міста рівних можливостей: залучення людей з інвалідністю до процесів розвитку громади в умовах реформ"</t>
  </si>
  <si>
    <r>
      <t xml:space="preserve">1 день, </t>
    </r>
    <r>
      <rPr>
        <sz val="10"/>
        <color indexed="10"/>
        <rFont val="Times New Roman"/>
        <family val="1"/>
      </rPr>
      <t xml:space="preserve">серпень, </t>
    </r>
    <r>
      <rPr>
        <sz val="10"/>
        <rFont val="Times New Roman"/>
        <family val="1"/>
      </rPr>
      <t>Хмельницька обл.</t>
    </r>
  </si>
  <si>
    <r>
      <t>Зміна терміну проведення</t>
    </r>
    <r>
      <rPr>
        <sz val="10"/>
        <rFont val="Times New Roman"/>
        <family val="1"/>
      </rPr>
      <t xml:space="preserve">
Погоджено Фондом лист від
31.0.7.17
№1/4-829/02-02</t>
    </r>
  </si>
  <si>
    <t>Обласний начальний семінар з розвитку трворчих здібностей серед оссіб з обмеженими фізичними можлливостями "Осінні перезвони"</t>
  </si>
  <si>
    <t>1 день, червень
 м. Черкаси</t>
  </si>
  <si>
    <r>
      <t xml:space="preserve">Захід проведено.
</t>
    </r>
    <r>
      <rPr>
        <sz val="10"/>
        <rFont val="Times New Roman"/>
        <family val="1"/>
      </rPr>
      <t>Надано інформацію про проведення. Участь взяли: Бродівське рай  добровільне товариство захисту дітей-інвалідів "Надія"</t>
    </r>
  </si>
  <si>
    <t>Анонсування відбулось шляхом телефонного повідолення</t>
  </si>
  <si>
    <t>08 червня, м.Київ, вул. Я. Гашека, 6А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</si>
  <si>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"Діти сонця", м. Житомир)</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</si>
  <si>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"Насіння надії", м. Бердичів, Житомирська обл.)</t>
  </si>
  <si>
    <t>листопад Рівненська обл</t>
  </si>
  <si>
    <t>листопад м. Київ</t>
  </si>
  <si>
    <t>грудень м. Київ</t>
  </si>
  <si>
    <t>грудень Одеська обл</t>
  </si>
  <si>
    <t>грудень  м. Київ</t>
  </si>
  <si>
    <t>грудень Херсонська обл</t>
  </si>
  <si>
    <t>грудень Полтавська обл.</t>
  </si>
  <si>
    <t>29-30 червня, м. Київ, Пуща Водиця, вул. Курортна 6</t>
  </si>
  <si>
    <t>Конференція на тему: «Відстоювання інтересів та прав людей з інвалідністю відповідно до Конвенції ООН "Про права інвалідів", роль в цьому громадських організацій інвалідів»</t>
  </si>
  <si>
    <t>Участь у всеукраїнських заходах</t>
  </si>
  <si>
    <t>Навчально-практичний семінар з літературно-поетичної  творчості, художньо-прикладного мистецтва. Вивчення методик творчої реабілітації людей з інвалідністю.</t>
  </si>
  <si>
    <t>Практичний семінар-тренінг "Розвиток і впровадження сучасних реабілітаційних технологій для людей з інвалідністю, роль ГОІ в оздоровленні і спортивній реабілітації людей з інвалідністю".</t>
  </si>
  <si>
    <t xml:space="preserve">Участь у заходах ВОІ СОІУ </t>
  </si>
  <si>
    <t>01 березня,                                      
 м. Одеса</t>
  </si>
  <si>
    <r>
      <t xml:space="preserve">Захід проведено.
</t>
    </r>
    <r>
      <rPr>
        <sz val="10"/>
        <rFont val="Times New Roman"/>
        <family val="1"/>
      </rPr>
      <t>Надано інформацію про проведення. Участь взяли: Благодійна установа Спеціальна "Школа Життя", Приватне підприємство Спеціальна "Школа Життя"</t>
    </r>
  </si>
  <si>
    <t>Всеукраїнський навчальний семінар для батьків дітей-інвалідів «Діагностика раннього розвитку дитини»</t>
  </si>
  <si>
    <t xml:space="preserve">Всеукраїнський навчальний семінар 
«Рання реабілітація дитини з порушеннями психофізичного розвитку» </t>
  </si>
  <si>
    <r>
      <t xml:space="preserve">5 днів, </t>
    </r>
    <r>
      <rPr>
        <sz val="10"/>
        <color indexed="10"/>
        <rFont val="Times New Roman"/>
        <family val="1"/>
      </rPr>
      <t xml:space="preserve">липень, </t>
    </r>
    <r>
      <rPr>
        <sz val="10"/>
        <rFont val="Times New Roman"/>
        <family val="1"/>
      </rPr>
      <t>Івано-Франківська обл.</t>
    </r>
  </si>
  <si>
    <t xml:space="preserve">грудень Ів.-Франківська обл. </t>
  </si>
  <si>
    <t xml:space="preserve">грудень Херсонська обл. </t>
  </si>
  <si>
    <t>4</t>
  </si>
  <si>
    <t>5</t>
  </si>
  <si>
    <t>5.1</t>
  </si>
  <si>
    <t>5.2</t>
  </si>
  <si>
    <t>5.3</t>
  </si>
  <si>
    <t>5.4</t>
  </si>
  <si>
    <t>5.5</t>
  </si>
  <si>
    <t>5.6</t>
  </si>
  <si>
    <t>5.7</t>
  </si>
  <si>
    <t>5.8</t>
  </si>
  <si>
    <t>5.9</t>
  </si>
  <si>
    <t>5.10</t>
  </si>
  <si>
    <t>5.11</t>
  </si>
  <si>
    <t>5.12</t>
  </si>
  <si>
    <t>5.13</t>
  </si>
  <si>
    <t>5.14</t>
  </si>
  <si>
    <t>5.15</t>
  </si>
  <si>
    <t>5.16</t>
  </si>
  <si>
    <t>5.17</t>
  </si>
  <si>
    <t>5.18</t>
  </si>
  <si>
    <t>5.19</t>
  </si>
  <si>
    <t>5.20</t>
  </si>
  <si>
    <r>
      <t xml:space="preserve">Зміна терміну проведення
</t>
    </r>
    <r>
      <rPr>
        <sz val="10"/>
        <rFont val="Times New Roman"/>
        <family val="1"/>
      </rPr>
      <t xml:space="preserve">Погоджено Фондом лист від 02.06.17
№1/4-521/02-02
</t>
    </r>
    <r>
      <rPr>
        <sz val="10"/>
        <color indexed="10"/>
        <rFont val="Times New Roman"/>
        <family val="1"/>
      </rPr>
      <t>Зміна терміну проведення</t>
    </r>
    <r>
      <rPr>
        <sz val="10"/>
        <rFont val="Times New Roman"/>
        <family val="1"/>
      </rPr>
      <t xml:space="preserve">
Погоджено Фондом лист від 20.07.17
№1/4-767/02-02
</t>
    </r>
    <r>
      <rPr>
        <sz val="10"/>
        <color indexed="10"/>
        <rFont val="Times New Roman"/>
        <family val="1"/>
      </rPr>
      <t>Зміна терміну проведення</t>
    </r>
    <r>
      <rPr>
        <sz val="10"/>
        <rFont val="Times New Roman"/>
        <family val="1"/>
      </rPr>
      <t xml:space="preserve">
Погоджено Фондом лист від 05.09.17
№1/4-1009/02-02</t>
    </r>
  </si>
  <si>
    <r>
      <t xml:space="preserve">Зміна суми заходу 
</t>
    </r>
    <r>
      <rPr>
        <sz val="10"/>
        <rFont val="Times New Roman"/>
        <family val="1"/>
      </rPr>
      <t>Погоджено листом МСП від 12.07.17
№661/0/131-17/174</t>
    </r>
  </si>
  <si>
    <r>
      <t xml:space="preserve">Зміна суми та кількості учасників заходу 
</t>
    </r>
    <r>
      <rPr>
        <sz val="10"/>
        <rFont val="Times New Roman"/>
        <family val="1"/>
      </rPr>
      <t>Погоджено листом МСП від 12.07.17
№661/0/131-17/174</t>
    </r>
  </si>
  <si>
    <r>
      <t xml:space="preserve">Зміна терміну проведення.
</t>
    </r>
    <r>
      <rPr>
        <sz val="10"/>
        <rFont val="Times New Roman"/>
        <family val="1"/>
      </rPr>
      <t xml:space="preserve">Погоджено Фондом лист від 13.05.17 
№1/4-431/02-02
</t>
    </r>
    <r>
      <rPr>
        <sz val="10"/>
        <color indexed="10"/>
        <rFont val="Times New Roman"/>
        <family val="1"/>
      </rPr>
      <t xml:space="preserve">Зміна суми та кількості учасників заходу </t>
    </r>
    <r>
      <rPr>
        <sz val="10"/>
        <rFont val="Times New Roman"/>
        <family val="1"/>
      </rPr>
      <t xml:space="preserve">
Погоджено литом МСП від 14.07.17
№676/0/131-17/174</t>
    </r>
  </si>
  <si>
    <r>
      <t xml:space="preserve">Зміна терміну проведення.
</t>
    </r>
    <r>
      <rPr>
        <sz val="10"/>
        <rFont val="Times New Roman"/>
        <family val="1"/>
      </rPr>
      <t xml:space="preserve">Погоджено Фондом лист від 13.05.17 
№1/4-431/02-02
</t>
    </r>
    <r>
      <rPr>
        <sz val="10"/>
        <color indexed="10"/>
        <rFont val="Times New Roman"/>
        <family val="1"/>
      </rPr>
      <t xml:space="preserve">Зміна суми та кількості учасників заходу </t>
    </r>
    <r>
      <rPr>
        <sz val="10"/>
        <rFont val="Times New Roman"/>
        <family val="1"/>
      </rPr>
      <t xml:space="preserve">
Погоджено литом МСП від 14.07.17
№676/0/131-17/174</t>
    </r>
  </si>
  <si>
    <t>Національна Асамблея людей з інвалідністю України (НАІУ), Британська Рада в Україні 
(British Council)</t>
  </si>
  <si>
    <t>02 березня,                                      
 м. Вінниця</t>
  </si>
  <si>
    <t>Тренінг для батьків дітей з особливостями розвитку та фахівців ГОІ «Я – особливий»</t>
  </si>
  <si>
    <t>03 березня,                                      
 м. Вінниця</t>
  </si>
  <si>
    <t>03 березня,                                      
 м. Харків</t>
  </si>
  <si>
    <t>Тренінг для роботодавців з питань працевлаштування та зайнятості людей з інвалідністю «Сучасні тенденції у сфері працевлаштування та зайнятості осіб з інвалідністю»
(В рамках спільного проекту «TEAM Project Ukraine» «Тренінги, розширення економічних можливостей, допоміжні технології та послуги медичної/фізичної реабілітації»)</t>
  </si>
  <si>
    <t>Національна Асамблея людей з інвалідністю України (НАІУ), UCP Wheels for Humanity (Міжнародна благодійна організація «Колеса для людства»), 
USAID</t>
  </si>
  <si>
    <t>16 березня,                   м. Краматорськ</t>
  </si>
  <si>
    <t>18-31 березня,                                           Львівська обл., Турківський р-н, с. Яворів м. Київ</t>
  </si>
  <si>
    <t>29-30 серпня, м.Кременчук, вул. Івана Приходька, 21</t>
  </si>
  <si>
    <r>
      <t xml:space="preserve">Захід проведено.
</t>
    </r>
    <r>
      <rPr>
        <sz val="10"/>
        <rFont val="Times New Roman"/>
        <family val="1"/>
      </rPr>
      <t>Надано інформацію про проведення. Участь взяли: директор Полтавського обл відділення ФСЗІ Дяченко О.М, директор Кременчуцького міського Центру соціальної реабілітації дітей інвалідів Івакіна Ю.С, ін</t>
    </r>
  </si>
  <si>
    <r>
      <t xml:space="preserve">4 дні, </t>
    </r>
    <r>
      <rPr>
        <sz val="10"/>
        <color indexed="10"/>
        <rFont val="Times New Roman"/>
        <family val="1"/>
      </rPr>
      <t xml:space="preserve">жовтень, </t>
    </r>
    <r>
      <rPr>
        <sz val="10"/>
        <rFont val="Times New Roman"/>
        <family val="1"/>
      </rPr>
      <t>Вінницька обл.</t>
    </r>
  </si>
  <si>
    <r>
      <t xml:space="preserve">1 день, </t>
    </r>
    <r>
      <rPr>
        <sz val="10"/>
        <color indexed="10"/>
        <rFont val="Times New Roman"/>
        <family val="1"/>
      </rPr>
      <t xml:space="preserve">жовтень, </t>
    </r>
    <r>
      <rPr>
        <sz val="10"/>
        <rFont val="Times New Roman"/>
        <family val="1"/>
      </rPr>
      <t xml:space="preserve">
м. Дніпро</t>
    </r>
  </si>
  <si>
    <r>
      <t xml:space="preserve">Зміна терміну проведення
</t>
    </r>
    <r>
      <rPr>
        <sz val="10"/>
        <rFont val="Times New Roman"/>
        <family val="1"/>
      </rPr>
      <t xml:space="preserve">Погоджено Фондом лист від 07.07.17
№1/4-720/02-02
</t>
    </r>
    <r>
      <rPr>
        <sz val="10"/>
        <color indexed="10"/>
        <rFont val="Times New Roman"/>
        <family val="1"/>
      </rPr>
      <t>Зміна терміну проведення</t>
    </r>
    <r>
      <rPr>
        <sz val="10"/>
        <rFont val="Times New Roman"/>
        <family val="1"/>
      </rPr>
      <t xml:space="preserve">
Погоджено Фондом лист від 09.08.17
№1/4-885/02-02
</t>
    </r>
    <r>
      <rPr>
        <sz val="10"/>
        <color indexed="10"/>
        <rFont val="Times New Roman"/>
        <family val="1"/>
      </rPr>
      <t>Зміна терміну проведення</t>
    </r>
    <r>
      <rPr>
        <sz val="10"/>
        <rFont val="Times New Roman"/>
        <family val="1"/>
      </rPr>
      <t xml:space="preserve">
Погоджено Фондом лист від 06.09.17
№1/4-1014/02-02</t>
    </r>
  </si>
  <si>
    <r>
      <t xml:space="preserve">2 дні, </t>
    </r>
    <r>
      <rPr>
        <sz val="10"/>
        <color indexed="10"/>
        <rFont val="Times New Roman"/>
        <family val="1"/>
      </rPr>
      <t xml:space="preserve">вересень, </t>
    </r>
    <r>
      <rPr>
        <sz val="10"/>
        <rFont val="Times New Roman"/>
        <family val="1"/>
      </rPr>
      <t xml:space="preserve">
м. Київ, Київська обл.</t>
    </r>
  </si>
  <si>
    <r>
      <t xml:space="preserve">Зміна терміну проведення
</t>
    </r>
    <r>
      <rPr>
        <sz val="10"/>
        <rFont val="Times New Roman"/>
        <family val="1"/>
      </rPr>
      <t>Погоджено Фондом лист від 06.09.17
№1/4-1014/02-02</t>
    </r>
  </si>
  <si>
    <r>
      <t xml:space="preserve">1  день,     </t>
    </r>
    <r>
      <rPr>
        <sz val="10"/>
        <color indexed="10"/>
        <rFont val="Times New Roman"/>
        <family val="1"/>
      </rPr>
      <t xml:space="preserve">жовтень, </t>
    </r>
    <r>
      <rPr>
        <sz val="10"/>
        <rFont val="Times New Roman"/>
        <family val="1"/>
      </rPr>
      <t xml:space="preserve">
м. Чернівці</t>
    </r>
  </si>
  <si>
    <r>
      <t>Зміна терміну проведення</t>
    </r>
    <r>
      <rPr>
        <sz val="10"/>
        <rFont val="Times New Roman"/>
        <family val="1"/>
      </rPr>
      <t xml:space="preserve">
Погоджено Фондом лист від 06.09.17
№1/4-1014/02-02</t>
    </r>
  </si>
  <si>
    <t>Навчальний семінар для опікунів і доглядальників «Як протидіяти дискримінації особи з інтелектуальними порушеннями» - на базі НДО з Черкаської обл.</t>
  </si>
  <si>
    <t>1 день,       вересень, 
 м. Чернівці</t>
  </si>
  <si>
    <r>
      <t xml:space="preserve">Захід проведено. 
</t>
    </r>
    <r>
      <rPr>
        <sz val="10"/>
        <rFont val="Times New Roman"/>
        <family val="1"/>
      </rPr>
      <t>Надано інформацію про проведення. Участь взяли: Шевчук В.О директор Волинського обл відділення ФСЗІ, Мельник В.П та Вітик І.Р полічники консультанти народних депутатів, та інші.</t>
    </r>
  </si>
  <si>
    <t>Сайт ВГО, Фейсбук</t>
  </si>
  <si>
    <t>Інтернет ресурс, часопис Єдині</t>
  </si>
  <si>
    <t>07-11 червня, ДП "Клінічний санаторій ім. Пирогова ЗАТ "Укрпофоздоровниця" (м. Одеса вул. Лиманна)</t>
  </si>
  <si>
    <t>11-14 червня,  ДП "Клінічний санаторій ім. Пирогова ЗАТ "Укрпофоздоровниця" (м. Одеса вул. Лиманна)</t>
  </si>
  <si>
    <t>Семінар «Економічні можливості постраждалим від конфлікту»</t>
  </si>
  <si>
    <t>06-15 cерпня, Закарпатська обл, Воловецький р-н, с. Гукливе, б/в "Наташка"</t>
  </si>
  <si>
    <r>
      <t xml:space="preserve">Захід проведено. 
</t>
    </r>
    <r>
      <rPr>
        <sz val="10"/>
        <rFont val="Times New Roman"/>
        <family val="1"/>
      </rPr>
      <t>Надано інформацію про проведення. Участь взяли: Директор Закарпатського обл відділення ФСЗІ Воробець А.Ю, нач відділу соц-побутового обслуговування інваліді, ветеранів війни та праці та постраждалих внаслідок ЧАЕС Департаментсо соц захисту населення Гурін О.В, нач відділу з питань персоніфікованого обліку осіб, які мають право на пільги Голодняк М.О</t>
    </r>
  </si>
  <si>
    <r>
      <t xml:space="preserve">3 дні, </t>
    </r>
    <r>
      <rPr>
        <sz val="10"/>
        <color indexed="10"/>
        <rFont val="Times New Roman"/>
        <family val="1"/>
      </rPr>
      <t xml:space="preserve">вересень, </t>
    </r>
    <r>
      <rPr>
        <sz val="10"/>
        <rFont val="Times New Roman"/>
        <family val="1"/>
      </rPr>
      <t xml:space="preserve">
м. Київ</t>
    </r>
  </si>
  <si>
    <t>10-11 серпня, 
м. Рівне, вул. Київська, 60</t>
  </si>
  <si>
    <r>
      <t xml:space="preserve">Захід проведено. 
</t>
    </r>
    <r>
      <rPr>
        <sz val="10"/>
        <rFont val="Times New Roman"/>
        <family val="1"/>
      </rPr>
      <t>Надано інформацію про проведення. Участь взяли: Купрейчик І.В заступ голови Сумської ОДА, Заяц О.А заступ директора Департаменту соц зах населення Сумської ОДАГробова В.П директор Департ освіти і науки Суиської ОДА, Космакова О.В директор Сумського обл відділення ФСЗІ, ін</t>
    </r>
  </si>
  <si>
    <t>Інтернет ресурс, часопис Сумщина</t>
  </si>
  <si>
    <r>
      <t xml:space="preserve">2 дні, </t>
    </r>
    <r>
      <rPr>
        <sz val="10"/>
        <color indexed="10"/>
        <rFont val="Times New Roman"/>
        <family val="1"/>
      </rPr>
      <t xml:space="preserve">липень, </t>
    </r>
    <r>
      <rPr>
        <sz val="10"/>
        <rFont val="Times New Roman"/>
        <family val="1"/>
      </rPr>
      <t>м.Київ</t>
    </r>
  </si>
  <si>
    <r>
      <t xml:space="preserve">Захід проведено. 
</t>
    </r>
    <r>
      <rPr>
        <sz val="10"/>
        <rFont val="Times New Roman"/>
        <family val="1"/>
      </rPr>
      <t xml:space="preserve">Надано інформацію про проведення. Надано інформацію про учасників </t>
    </r>
  </si>
  <si>
    <t>21 червня, 
м. Коломия, вул .Довбуша, 50</t>
  </si>
  <si>
    <t>15 червня, 
м. Житомир, Житомирська обласна психіатрична лікарня №1</t>
  </si>
  <si>
    <t>25-29 липня, Івано-Франківська область</t>
  </si>
  <si>
    <r>
      <t>Захід проведено.</t>
    </r>
    <r>
      <rPr>
        <sz val="10"/>
        <rFont val="Times New Roman"/>
        <family val="1"/>
      </rPr>
      <t xml:space="preserve"> 
Надано інформацію про проведення. Участь взяли: Представники ГО жінок-інвалідів "Біла тростина", ЧОГО "Життя без барєрів",  ГО "Життя спочатку", Спілка батьків молоді з інвалідністю "Перспектива", ін.</t>
    </r>
  </si>
  <si>
    <t>24-28 липня, Івано-Франківська обл, с.Поляниця, ТК "Буковель"</t>
  </si>
  <si>
    <t>ВГО “Коаліція захисту прав осіб з інвалідністю внаслідок інтелектуальних порушень"</t>
  </si>
  <si>
    <t xml:space="preserve"> 30 липня-02 серпня,  Івано-Франківська обл.</t>
  </si>
  <si>
    <r>
      <t xml:space="preserve">Захід проведено. </t>
    </r>
    <r>
      <rPr>
        <sz val="10"/>
        <rFont val="Times New Roman"/>
        <family val="1"/>
      </rPr>
      <t xml:space="preserve">
Надано інформацію про проведення. Участь взяли: ГО ХЦРМі "Право вибору", ГО "Сучасний погляд", ГО "Харківська Асоціація незрячих юристів", ГС "Сучасний погляд", ВГО "Генерація успішної дії", НПУ ім. Драгоманова, кафедри тифлопедагогіки, ін</t>
    </r>
  </si>
  <si>
    <t>Координаційна зустріч партнерів ЮНІСЕФ щодо реалізації програми з Раннього втручання</t>
  </si>
  <si>
    <t>Національна Асамблея інвалідів України (НАІУ), ЮНІСЕФ</t>
  </si>
  <si>
    <t>Телерадіокомпанія ТВМ, газета "Мелитопольские ведомости", газета "Слово трудівника", газета "Грані життя"</t>
  </si>
  <si>
    <t xml:space="preserve">Інформацію не надано </t>
  </si>
  <si>
    <t>21 червня, м. Коломия, вул. Драгоманова, 3 В</t>
  </si>
  <si>
    <r>
      <t xml:space="preserve">Захід проведено.
</t>
    </r>
    <r>
      <rPr>
        <sz val="10"/>
        <rFont val="Times New Roman"/>
        <family val="1"/>
      </rPr>
      <t>Надано інформацію про проведення. Участь взяли: Коломийський міськ благод фонд підтримки дітей та молоді з інтелектуальною обмеженістю "Крокус", Коломийський ценрт реабіліт дітей з інвал</t>
    </r>
  </si>
  <si>
    <t>22 червня, 
м. Вінниця</t>
  </si>
  <si>
    <r>
      <t xml:space="preserve">Захід проведено.
</t>
    </r>
    <r>
      <rPr>
        <sz val="10"/>
        <rFont val="Times New Roman"/>
        <family val="1"/>
      </rPr>
      <t>Надано інформацію про проведення. Участь взяли: Вінницька ГО "Асоціація захисту прав та допомоги людям з інвалідністю "Відкриті серця"</t>
    </r>
  </si>
  <si>
    <t>23 червня, 
м. Маріуполь, пр. Будівельників, 85-а</t>
  </si>
  <si>
    <r>
      <t xml:space="preserve">Захід проведено.
</t>
    </r>
    <r>
      <rPr>
        <sz val="10"/>
        <rFont val="Times New Roman"/>
        <family val="1"/>
      </rPr>
      <t>Надано інформацію про проведення. Участь взяли: ГО міський клуб "Повір у себе"</t>
    </r>
  </si>
  <si>
    <t>23 червня, 
м. Харків, пр. Перемоги, 77-а</t>
  </si>
  <si>
    <r>
      <t xml:space="preserve">Захід проведено.
</t>
    </r>
    <r>
      <rPr>
        <sz val="10"/>
        <rFont val="Times New Roman"/>
        <family val="1"/>
      </rPr>
      <t>Надано інформацію про проведення. Участь взяли: Директор обл відділення ФСЗІ Шевченко Н.С, голова Подільської районної у м. Кропивницькому ради захисту населення Фросіняк Р.В, Суркова Ю.І</t>
    </r>
  </si>
  <si>
    <t>Тренінг на тему: "Забезпечення прав осіб з інвалідністю на безперешкодний доступ до обєктів фізичного оточення: проблеми ефективної реалізації"</t>
  </si>
  <si>
    <t xml:space="preserve">Семінар на тему: "Реалізація прав осіб з інвалідністю, визначених Конвенцією ООН про права осіб інвалідністю в обєднаних територіальних громадах; стан та перспективи" </t>
  </si>
  <si>
    <t xml:space="preserve">Конференція на тему: "Роль громадянського суспільства у створенні умов для повноцінної життєдіяльності осіб з інвалідністю"  </t>
  </si>
  <si>
    <r>
      <t xml:space="preserve">Захід проведено.
</t>
    </r>
    <r>
      <rPr>
        <sz val="10"/>
        <rFont val="Times New Roman"/>
        <family val="1"/>
      </rPr>
      <t>Надано інформацію про проведення. Участь взяли: Львівське обласне добровільне товариствозахисту неповносправних дітей та інвалідів дитинства "Довіра"</t>
    </r>
  </si>
  <si>
    <r>
      <t xml:space="preserve">Захід проведено.
</t>
    </r>
    <r>
      <rPr>
        <sz val="10"/>
        <rFont val="Times New Roman"/>
        <family val="1"/>
      </rPr>
      <t>Надано інформацію про проведення. Участь взяли: Богуславське районне об'єднання батьків дітей та молоді з особливими потребами "Першоцвіт"</t>
    </r>
  </si>
  <si>
    <t>22  травня - 31 липня, м. Богуслав, Київська обл</t>
  </si>
  <si>
    <t>22  травня - 31 липня, м. Хмельницький, вул. М.Трембовецької, 23/1</t>
  </si>
  <si>
    <r>
      <t xml:space="preserve">Захід проведено.
</t>
    </r>
    <r>
      <rPr>
        <sz val="10"/>
        <rFont val="Times New Roman"/>
        <family val="1"/>
      </rPr>
      <t>Надано інформацію про проведення. Участь взяли: Хмельницький фонд соціального захисту та реабілітації інвалідів з дитинства</t>
    </r>
  </si>
  <si>
    <t>22 травня - 31 липня, м. Херсон, вул. Бериславське шосе, 10</t>
  </si>
  <si>
    <r>
      <t xml:space="preserve">Захід проведено.
</t>
    </r>
    <r>
      <rPr>
        <sz val="10"/>
        <rFont val="Times New Roman"/>
        <family val="1"/>
      </rPr>
      <t>Надано інформацію про проведення. Участь взяли: Херсонська обласна ГОІ "За рівні можливості"</t>
    </r>
  </si>
  <si>
    <t xml:space="preserve">22 травня - 31 липня, м.Коломия, вул. Гната Ковцуняка, 1в </t>
  </si>
  <si>
    <r>
      <t xml:space="preserve">Захід проведено.
</t>
    </r>
    <r>
      <rPr>
        <sz val="10"/>
        <rFont val="Times New Roman"/>
        <family val="1"/>
      </rPr>
      <t>Надано інформацію про проведення. Участь взяли: ГО "Коломийське міськрайонне Товариство підтримки дітей-інвалідів та молодих інвалідів з інтелектуальною недостатністю "КРОКуСвіт"</t>
    </r>
  </si>
  <si>
    <r>
      <t xml:space="preserve">червень, </t>
    </r>
    <r>
      <rPr>
        <sz val="10"/>
        <rFont val="Times New Roman"/>
        <family val="1"/>
      </rPr>
      <t xml:space="preserve">
м. Київ</t>
    </r>
  </si>
  <si>
    <r>
      <t xml:space="preserve">червень,
</t>
    </r>
    <r>
      <rPr>
        <sz val="10"/>
        <rFont val="Times New Roman"/>
        <family val="1"/>
      </rPr>
      <t xml:space="preserve"> Ів.-Франківська обл</t>
    </r>
  </si>
  <si>
    <t>1 день,                                                                                                                                                                                                                                                                                                                           жовтень,                                                                                                                                                                                                                                                                                                                                                      м. Київ</t>
  </si>
  <si>
    <t>Проведення круглого столу з представниками влади, депутатами та спеціалістами державних структур з проблем правового захисту в справах вирішення проблем інвалідів в умовах економічної кризи.</t>
  </si>
  <si>
    <t>Науково - практичний семінар з вивчення та обміну методиками творчої та духовної реабілітації людей з обмеженими фізчними можливостями</t>
  </si>
  <si>
    <t xml:space="preserve">Круглий  стіл з представниками органів обласної виконавчої влади  на  тему: "Дотримання  в  регіоні  положень  Конвенції  ООН  про  права  інвалідів".    </t>
  </si>
  <si>
    <t>Навчальний курс з декоративно-прикладного мистецтва</t>
  </si>
  <si>
    <t>Навчальний курс з літературно-поетичної творчості</t>
  </si>
  <si>
    <t xml:space="preserve">Навчально - практичний  семінар- тренінг для  керівників та  спеціаліств( активістів )  організації    </t>
  </si>
  <si>
    <t>Навчальний семінар "Про забезпечення органами  влади та  ГО уздійсненню Державним архитектурн - будівельного   контролю задотриманням вимогщодо  забезпечення  ММГН безперешкодного  доступу  до  соціальної  інфроструктури"</t>
  </si>
  <si>
    <t xml:space="preserve">Практичний семінар - тренінг  художньо -прикладного мистерцтва та декоративних  виробів  інвалідів </t>
  </si>
  <si>
    <t>Участь у заходах Всеукраїнської організації інвалідів "Союзу організацій інвалідів України"</t>
  </si>
  <si>
    <t>28 липня, м.Мелітополь</t>
  </si>
  <si>
    <r>
      <t xml:space="preserve">Захід проведено.
</t>
    </r>
    <r>
      <rPr>
        <sz val="10"/>
        <rFont val="Times New Roman"/>
        <family val="1"/>
      </rPr>
      <t>Надано інформацію про проведення. Участь взяли: Мелітопольська організ інвал війни та збройних сил, ГОІ "Милосердя", заступ голови по соц питанням Мелітополь міськ ради Бойко С.Л, депутат Приазовс міськ ради Царков В.І, Запорізьке обл відділення ФСЗІ Іонова М.В</t>
    </r>
  </si>
  <si>
    <t>Якимівські районні газети "Слово трудівника", "Грані життя", "Мелітопольські відомості"</t>
  </si>
  <si>
    <t>22 липня, 
м. Чернігів, вул. Ганжівська, 8</t>
  </si>
  <si>
    <r>
      <t xml:space="preserve">Захід проведено. 
</t>
    </r>
    <r>
      <rPr>
        <sz val="10"/>
        <rFont val="Times New Roman"/>
        <family val="1"/>
      </rPr>
      <t>Надано інформацію про проведення. Участь взяли: ГО "Гіпократ", директор департ соц зах населення Русін О.В, провідний економіст відділу бухгалтерського обліку та планування Чернігівського обл відділення ФСЗІ Саченко Т.І, викладач ЧПБЛ Ланько О.М</t>
    </r>
  </si>
  <si>
    <t>19 липня, м. Мукачево, вул. Пушкіна, 2</t>
  </si>
  <si>
    <t>Інтернет видання: "Карпатський оглядач", Телерадіокомпанія "Тиса 1"</t>
  </si>
  <si>
    <t>"Благосвіт" Телерадіокомпанія "Тиса 1"</t>
  </si>
  <si>
    <t>31 липня, м. Маріуполь, проспект Миру, 12</t>
  </si>
  <si>
    <r>
      <t>Захід проведено.</t>
    </r>
    <r>
      <rPr>
        <sz val="10"/>
        <rFont val="Times New Roman"/>
        <family val="1"/>
      </rPr>
      <t xml:space="preserve">
Надано інформацію про проведення. Участь взяли: ГО "Міський клуб "Повір у себе", Благодійний фонд "Радість", ГОІ "Джерело надії", Кальміуська організація інвалідів</t>
    </r>
  </si>
  <si>
    <t>27 липня, м. Шостка, вул. Робоча, 5</t>
  </si>
  <si>
    <r>
      <t>Захід проведено.</t>
    </r>
    <r>
      <rPr>
        <sz val="10"/>
        <rFont val="Times New Roman"/>
        <family val="1"/>
      </rPr>
      <t xml:space="preserve">
Надано інформацію про проведення. Участь взяли: ГО "Товариство допомоги особам з інвалідністю "Турбота"</t>
    </r>
  </si>
  <si>
    <t>12 липня, м. Полтава, вул. Некрасова, 6</t>
  </si>
  <si>
    <r>
      <t xml:space="preserve">Захід проведено.
</t>
    </r>
    <r>
      <rPr>
        <sz val="10"/>
        <rFont val="Times New Roman"/>
        <family val="1"/>
      </rPr>
      <t>Надано інформацію про проведення. Участь взяли: ГО "Монтессорі-Центр реабілітації дітей-інвалідів дошкільного віку "Соняшник"</t>
    </r>
  </si>
  <si>
    <t>17 липня, 
м. Дрогобич, вул. Чорновола, 4</t>
  </si>
  <si>
    <r>
      <t xml:space="preserve">Захід проведено.
</t>
    </r>
    <r>
      <rPr>
        <sz val="10"/>
        <rFont val="Times New Roman"/>
        <family val="1"/>
      </rPr>
      <t>Надано інформацію про проведення. Участь взяли: Дрогобиціьке добровільне товариство захисту дітей-інвалідів "Надія"</t>
    </r>
  </si>
  <si>
    <t>12 липня, м. Вараш, м-н Перемоги, 23</t>
  </si>
  <si>
    <r>
      <t xml:space="preserve">Захід проведено.
</t>
    </r>
    <r>
      <rPr>
        <sz val="10"/>
        <rFont val="Times New Roman"/>
        <family val="1"/>
      </rPr>
      <t>Надано інформацію про проведення. Участь взяли: ГО "Асоціація захисту прав інвалідів з дитинства"</t>
    </r>
  </si>
  <si>
    <t>11 липня, м. Вараш, вул. Меслибницька., 9</t>
  </si>
  <si>
    <r>
      <t xml:space="preserve">Захід проведено.
</t>
    </r>
    <r>
      <rPr>
        <sz val="10"/>
        <rFont val="Times New Roman"/>
        <family val="1"/>
      </rPr>
      <t>Надано інформацію про проведення. Участь взяли: Комунальний заклад "Вараський міськ центр соц реабілітації дітей-інвалдів" ім. З.А. Матвієнко</t>
    </r>
  </si>
  <si>
    <t>10 липня, м. Тернопіль, вул. Сахарова, 4</t>
  </si>
  <si>
    <r>
      <t xml:space="preserve">Захід проведено.
</t>
    </r>
    <r>
      <rPr>
        <sz val="10"/>
        <rFont val="Times New Roman"/>
        <family val="1"/>
      </rPr>
      <t>Надано інформацію про проведення. Участь взяли: Тернопільська міськ ГО родин дітей-інвалідів "Дитина"</t>
    </r>
  </si>
  <si>
    <t>12 липня, м. Одеса, вул. Люстдорфська дорога, 27</t>
  </si>
  <si>
    <r>
      <t xml:space="preserve">Захід проведено.
</t>
    </r>
    <r>
      <rPr>
        <sz val="10"/>
        <rFont val="Times New Roman"/>
        <family val="1"/>
      </rPr>
      <t>Надано інформацію про проведення. Участь взяли: ГО рідних дітей-інвалідів "Білий ангел"</t>
    </r>
  </si>
  <si>
    <t>Всеукраїнський семінар "Літня школа жінок-волонтерів: допомога - допомагаючим, самозбереження - основа професіоналізму"</t>
  </si>
  <si>
    <t>Пракичний семінар "Сприяння реалізації права жінок з інвалідністю на особистий зріст та творчий розвиток"</t>
  </si>
  <si>
    <t>Творчий захід з питань соціально-психологічної реабілітації осіб з інвалідністю</t>
  </si>
  <si>
    <r>
      <t xml:space="preserve">1 день, </t>
    </r>
    <r>
      <rPr>
        <sz val="10"/>
        <color indexed="10"/>
        <rFont val="Times New Roman"/>
        <family val="1"/>
      </rPr>
      <t xml:space="preserve">травень, </t>
    </r>
    <r>
      <rPr>
        <sz val="10"/>
        <rFont val="Times New Roman"/>
        <family val="1"/>
      </rPr>
      <t>Запорізька обл.</t>
    </r>
  </si>
  <si>
    <r>
      <t xml:space="preserve">Зміна терміну проведення
</t>
    </r>
    <r>
      <rPr>
        <sz val="10"/>
        <rFont val="Times New Roman"/>
        <family val="1"/>
      </rPr>
      <t>Погоджено Фондом лист від 16.05.17
№1/4-438/02-02</t>
    </r>
  </si>
  <si>
    <r>
      <t xml:space="preserve">1 день, </t>
    </r>
    <r>
      <rPr>
        <sz val="10"/>
        <color indexed="10"/>
        <rFont val="Times New Roman"/>
        <family val="1"/>
      </rPr>
      <t>червень,</t>
    </r>
    <r>
      <rPr>
        <sz val="10"/>
        <rFont val="Times New Roman"/>
        <family val="1"/>
      </rPr>
      <t xml:space="preserve">
м. Бориспіль</t>
    </r>
  </si>
  <si>
    <t>30 червня,
Миколаївський академічний художній російський драматичний театр</t>
  </si>
  <si>
    <r>
      <t xml:space="preserve">Захід проведено.
</t>
    </r>
    <r>
      <rPr>
        <sz val="10"/>
        <rFont val="Times New Roman"/>
        <family val="1"/>
      </rPr>
      <t>Надано інформацію про проведення. Участь взяли: відділення ФСЗІ, Кухта заступ голови обл ради, Бєлкіна Л.П директор обл департаменту соц зах населення ОДА, Бондаренко С.М директор міськ департ праці та соц захисту</t>
    </r>
  </si>
  <si>
    <t>Обласна телерадіо компанія, гзети "Вечірній Миколаїв", "Рідне Прибужжя"</t>
  </si>
  <si>
    <r>
      <t xml:space="preserve">1 день, </t>
    </r>
    <r>
      <rPr>
        <sz val="10"/>
        <color indexed="10"/>
        <rFont val="Times New Roman"/>
        <family val="1"/>
      </rPr>
      <t xml:space="preserve">грудень, </t>
    </r>
    <r>
      <rPr>
        <sz val="10"/>
        <rFont val="Times New Roman"/>
        <family val="1"/>
      </rPr>
      <t>Хмельницька обл.</t>
    </r>
  </si>
  <si>
    <r>
      <t xml:space="preserve">Захід проведено. 
</t>
    </r>
    <r>
      <rPr>
        <sz val="10"/>
        <rFont val="Times New Roman"/>
        <family val="1"/>
      </rPr>
      <t xml:space="preserve">Надано інформацію про проведення. Участь взяли: члени громадських організацій </t>
    </r>
  </si>
  <si>
    <t>Обласний навчально-практичний семінар "Розвиток і впровадження сучасних реабілітаційних тех-нологій для людей з інвалідністю"</t>
  </si>
  <si>
    <t>Проведення звітно-виборчої конференції Одеської обласної організації ВОІ СОІУ</t>
  </si>
  <si>
    <t>Забеспечення участі членів ОООІ ВОІ СОІУ у Всеукраїнських заходахВОІ СОІУ (компенсація проїзду)</t>
  </si>
  <si>
    <t>Всеукраїнський семінар: Основи соціального захисту та реабілітації від розладів психіки та поведінки інвалідів АТО та інвалідів різних нозологій</t>
  </si>
  <si>
    <r>
      <t xml:space="preserve">1 день, липень, 
</t>
    </r>
    <r>
      <rPr>
        <sz val="10"/>
        <color indexed="10"/>
        <rFont val="Times New Roman"/>
        <family val="1"/>
      </rPr>
      <t>м. Вінниця</t>
    </r>
  </si>
  <si>
    <r>
      <t xml:space="preserve">Зміна місця проведення
</t>
    </r>
    <r>
      <rPr>
        <sz val="10"/>
        <rFont val="Times New Roman"/>
        <family val="1"/>
      </rPr>
      <t>Погоджено Фондом лист від 12.07.17
№1/4-738/02-02</t>
    </r>
  </si>
  <si>
    <t>Круглий стіл: «Відчуження нерухомого майна у  недієздатних осіб - законопроект і стаття 12 КПІ» - м. Тернопіль</t>
  </si>
  <si>
    <t>Круглий стіл: «Відчуження нерухомого майна у  недієздатних осіб - законопроект і стаття 12 КПІ» - м. Чернігів</t>
  </si>
  <si>
    <t>місцеві</t>
  </si>
  <si>
    <r>
      <t xml:space="preserve">Зміна суми  заходу
</t>
    </r>
    <r>
      <rPr>
        <sz val="10"/>
        <rFont val="Times New Roman"/>
        <family val="1"/>
      </rPr>
      <t>Погоджено МСП лист від 26.07.17 
№741/0/131-17/174</t>
    </r>
  </si>
  <si>
    <t>21 серпня - 30 жовтня 
м. Червоноград, Львівська обл</t>
  </si>
  <si>
    <t>21 серпня - 30 жовтня 
м. Гірник, Донецька обл</t>
  </si>
  <si>
    <t>21 серпня - 30 жовтня 
м. Чернігів</t>
  </si>
  <si>
    <t>21 серпня - 30 жовтня 
м. Шостка, Сумська обл</t>
  </si>
  <si>
    <t>21 серпня - 30 жовтня 
м. Житомир</t>
  </si>
  <si>
    <t>11 жовтня - 22 грудня 
м. Бердичів, Житомирська обл</t>
  </si>
  <si>
    <t>11 жовтня - 22 грудня 
 м. Лозова, Харківська обл</t>
  </si>
  <si>
    <t>11 жовтня - 22 грудня 
м. Сокаль, Львівська обл.</t>
  </si>
  <si>
    <t>11 жовтня - 22 грудня 
м. Новий Розділ, Львівська обл.</t>
  </si>
  <si>
    <t>11 жовтня - 22 грудня 
м. Бориспіль, Київська обл</t>
  </si>
  <si>
    <t>11 жовтня - 22 грудня 
м. Костопіль, Рівненська обл.</t>
  </si>
  <si>
    <t>11 жовтня - 22 грудня 
м. Дрогобич, Львівська обл</t>
  </si>
  <si>
    <t>11 жовтня - 22 грудня 
м. Херсон</t>
  </si>
  <si>
    <t>11 жовтня - 22 грудня 
м. Отинія, Ів.-Франківська обл</t>
  </si>
  <si>
    <t>11 жовтня - 22 грудня 
м. Тернопіль</t>
  </si>
  <si>
    <t>11 жовтня - 22 грудня 
м. Кременець, Тернопільська обл</t>
  </si>
  <si>
    <t xml:space="preserve">Круглі столи: «Відчуження нерухомого майна у  недієздатних осіб - законопроект і стаття 12 КПІ» - 10 регіонів </t>
  </si>
  <si>
    <t>Круглий стіл: «Відчуження нерухомого майна у  недієздатних осіб - законопроект і стаття 12 КПІ» - м. Маріуполь</t>
  </si>
  <si>
    <t>Круглий стіл: «Відчуження нерухомого майна у  недієздатних осіб - законопроект і стаття 12 КПІ» - Вінницька обл.</t>
  </si>
  <si>
    <t>10 серпня, м.Тячів, Закарпатська область</t>
  </si>
  <si>
    <r>
      <t xml:space="preserve">Захід проведено. 
</t>
    </r>
    <r>
      <rPr>
        <sz val="10"/>
        <rFont val="Times New Roman"/>
        <family val="1"/>
      </rPr>
      <t>Надано інформацію про проведення. Участь взяли: Молодіжне відділення Вільшанського дит будинку-інтернату Директор Лукач О.В, БО "Комітет мед допомоги в Закарпатті" директор Кабацій Н.О.</t>
    </r>
  </si>
  <si>
    <t>02 серпня, м.Вінниця, вул. Замостянська, 51</t>
  </si>
  <si>
    <t>Анонсування відбулось шляхом повідолення учасників</t>
  </si>
  <si>
    <t>07 серпня, м. Хмельницький, вул. Камянецька, 58/1</t>
  </si>
  <si>
    <r>
      <t xml:space="preserve">Захід проведено.
</t>
    </r>
    <r>
      <rPr>
        <sz val="10"/>
        <rFont val="Times New Roman"/>
        <family val="1"/>
      </rPr>
      <t>Надано інформацію про проведення. Участь взяли: Вінницька міськ ГО соц розвитку та становлення окремих малозахищених категорій молоді "Паросток"</t>
    </r>
  </si>
  <si>
    <r>
      <t xml:space="preserve">Захід проведено.
</t>
    </r>
    <r>
      <rPr>
        <sz val="10"/>
        <rFont val="Times New Roman"/>
        <family val="1"/>
      </rPr>
      <t xml:space="preserve">Надано інформацію про проведення. Участь взяли: Хмельницький фонд соціального захисту та реабілітації інвалідів з дитинства </t>
    </r>
  </si>
  <si>
    <t>10 серпня, м. Кременець, вул. Дубенська, 21</t>
  </si>
  <si>
    <r>
      <t xml:space="preserve">Захід проведено.
</t>
    </r>
    <r>
      <rPr>
        <sz val="10"/>
        <rFont val="Times New Roman"/>
        <family val="1"/>
      </rPr>
      <t>Надано інформацію про проведення. Участь взяли: ГО "Товариствобатьків дітей-інвалідів та їх друзів "Зоря Надії"</t>
    </r>
  </si>
  <si>
    <t>09 серпня, м. Чернігів, проспект Миру, 40</t>
  </si>
  <si>
    <r>
      <t xml:space="preserve">Захід проведено.
</t>
    </r>
    <r>
      <rPr>
        <sz val="10"/>
        <rFont val="Times New Roman"/>
        <family val="1"/>
      </rPr>
      <t>Надано інформацію про проведення. Участь взяли: Чернігівська обл ГОІ "Логос"</t>
    </r>
  </si>
  <si>
    <t>Анонсування відбулось шляхом телефонного повідолення учасників</t>
  </si>
  <si>
    <t>11 серпня, м. Винниця, вул. Миколи Амосова, 7-а</t>
  </si>
  <si>
    <r>
      <t>Захід проведено.</t>
    </r>
    <r>
      <rPr>
        <sz val="10"/>
        <rFont val="Times New Roman"/>
        <family val="1"/>
      </rPr>
      <t xml:space="preserve">
Надано інформацію про проведення. Участь взяли: Вінницька ГО "Асоціація захисту прав та допомоги людям з інвалідністю "Відкриті серця", Вінницька міськ ГО допомоги дітям та особам з інвалідністю та особ з інтелектуальною недост "Надія"</t>
    </r>
  </si>
  <si>
    <t>10 серпня, вул. Грушевського, 16-а</t>
  </si>
  <si>
    <r>
      <t>Захід проведено.</t>
    </r>
    <r>
      <rPr>
        <sz val="10"/>
        <rFont val="Times New Roman"/>
        <family val="1"/>
      </rPr>
      <t xml:space="preserve">
Надано інформацію про проведення. Участь взяли: Представник Дргобицького державного пед університету ім. І.Франка, Дрогобицьке добровільне товариство захисту дітей-інвалідів "Надія"</t>
    </r>
  </si>
  <si>
    <t>11 серпня, м. Мукачево, Закарпатська область, вул. Духновича, 93</t>
  </si>
  <si>
    <r>
      <t>Захід проведено.</t>
    </r>
    <r>
      <rPr>
        <sz val="10"/>
        <rFont val="Times New Roman"/>
        <family val="1"/>
      </rPr>
      <t xml:space="preserve">
Надано інформацію про проведення. Участь взяли: ГО Мукачівське міськ товариство "Інваліди дитинства", Бф допомоги інвалідам "Нове життя"</t>
    </r>
  </si>
  <si>
    <r>
      <t xml:space="preserve">1 доба, </t>
    </r>
    <r>
      <rPr>
        <sz val="10"/>
        <color indexed="10"/>
        <rFont val="Times New Roman"/>
        <family val="1"/>
      </rPr>
      <t xml:space="preserve">вересень, </t>
    </r>
    <r>
      <rPr>
        <sz val="10"/>
        <rFont val="Times New Roman"/>
        <family val="1"/>
      </rPr>
      <t xml:space="preserve">
 м. Одеса</t>
    </r>
  </si>
  <si>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"БебіКо", м. Тернопіль)</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</si>
  <si>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"Зоря надії", м. Кременець, Тернопільська обл.)</t>
  </si>
  <si>
    <t>квітень-грудень, регіони України (44 НДО)</t>
  </si>
  <si>
    <r>
      <t xml:space="preserve">червень, </t>
    </r>
    <r>
      <rPr>
        <sz val="10"/>
        <rFont val="Times New Roman"/>
        <family val="1"/>
      </rPr>
      <t>Сумська обл</t>
    </r>
  </si>
  <si>
    <r>
      <t xml:space="preserve">червень, </t>
    </r>
    <r>
      <rPr>
        <sz val="10"/>
        <rFont val="Times New Roman"/>
        <family val="1"/>
      </rPr>
      <t>Львівська обл</t>
    </r>
  </si>
  <si>
    <r>
      <t xml:space="preserve">червень, 
</t>
    </r>
    <r>
      <rPr>
        <sz val="10"/>
        <rFont val="Times New Roman"/>
        <family val="1"/>
      </rPr>
      <t xml:space="preserve"> м. Київ</t>
    </r>
  </si>
  <si>
    <r>
      <t xml:space="preserve">червень, </t>
    </r>
    <r>
      <rPr>
        <sz val="10"/>
        <rFont val="Times New Roman"/>
        <family val="1"/>
      </rPr>
      <t xml:space="preserve">Закарпатська обл. </t>
    </r>
  </si>
  <si>
    <t>Круглий стіл: «Відчуження нерухомого майна у  недієздатних осіб - законопроект і стаття 12 КПІ» - м. Львів</t>
  </si>
  <si>
    <t>Круглий стіл: «Відчуження нерухомого майна у  недієздатних осіб - законопроект і стаття 12 КПІ» - Закарпатська обл.</t>
  </si>
  <si>
    <t>Круглий стіл: «Відчуження нерухомого майна у  недієздатних осіб - законопроект і стаття 12 КПІ» - м. Хмельницький</t>
  </si>
  <si>
    <t>Круглий стіл: «Відчуження нерухомого майна у  недієздатних осіб - законопроект і стаття 12 КПІ» - м. Херсон</t>
  </si>
  <si>
    <t>серпень Закарпатська обл</t>
  </si>
  <si>
    <t>вересень   м. Хмельницький</t>
  </si>
  <si>
    <t>жовтень  м. Херсон</t>
  </si>
  <si>
    <t>листопад   м. Тернопіль</t>
  </si>
  <si>
    <t>грудень  м. Чернігів</t>
  </si>
  <si>
    <t>Навчальні семінари для опікунів і доглядальників «Як протидіяти дискримінації особи з інтелектуальними порушеннями» - на базі 40 НДО з 18  регіонів</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</si>
  <si>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</si>
  <si>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</si>
  <si>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</si>
  <si>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</si>
  <si>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</si>
  <si>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</si>
  <si>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</si>
  <si>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</si>
  <si>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</si>
  <si>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</si>
  <si>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</si>
  <si>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</si>
  <si>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</si>
  <si>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</si>
  <si>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</si>
  <si>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</si>
  <si>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</si>
  <si>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</si>
  <si>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</si>
  <si>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</si>
  <si>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</si>
  <si>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</si>
  <si>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</si>
  <si>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</si>
  <si>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</si>
  <si>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</si>
  <si>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</si>
  <si>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</si>
  <si>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 xml:space="preserve">Навчальний семінар для опікунів і доглядальників «Як протидіяти дискримінації особи з інтелектуальними порушеннями» - на базі НДО з Сумської обл. </t>
  </si>
  <si>
    <t xml:space="preserve">Навчальний семінар для опікунів і доглядальників «Як протидіяти дискримінації особи з інтелектуальними порушеннями» - на базі НДО з Львівської обл. </t>
  </si>
  <si>
    <t>Навчальний семінар для опікунів і доглядальників «Як протидіяти дискримінації особи з інтелектуальними порушеннями» - на базі НДО з Полтавської обл.</t>
  </si>
  <si>
    <t xml:space="preserve">Навчальний семінар для опікунів і доглядальників «Як протидіяти дискримінації особи з інтелектуальними порушеннями» - на базі НДО у м. Київ </t>
  </si>
  <si>
    <t xml:space="preserve">Навчальний семінар для опікунів і доглядальників «Як протидіяти дискримінації особи з інтелектуальними порушеннями» - на базі НДО з Закарпатської обл. </t>
  </si>
  <si>
    <t>25 травня, 
м. Харків, центр реабілітації інвалідів з дитинства "Промінь"</t>
  </si>
  <si>
    <t>Радіо</t>
  </si>
  <si>
    <t>31 травня, 
м.Рівне</t>
  </si>
  <si>
    <r>
      <t xml:space="preserve">Захід проведено. 
</t>
    </r>
    <r>
      <rPr>
        <sz val="10"/>
        <rFont val="Times New Roman"/>
        <family val="1"/>
      </rPr>
      <t>Надано інформацію про проведення. Участь взяли: Пінчук О.М -провідний фахівець департ праці Житомир ОДА, представники ОЦЗ Кухарець Н.С та Ткачук Т.В, в.о. директора та нач відділу Житомир  обл відділення ФСЗІ Денисенко Т.Д, Бєлікова О.А, Хайнацька О.О заступ директора департ праці Житомир міськ ради</t>
    </r>
  </si>
  <si>
    <t>Соціальні мережі</t>
  </si>
  <si>
    <t>Фейсбук</t>
  </si>
  <si>
    <t xml:space="preserve">Обласний практичний тренінг з фізичної реабілітації людей з інвалідністю "Рухова активність - здоровий спосіб життя — здорова нація" </t>
  </si>
  <si>
    <t>Семінар – тренінг «Батьківські стосунки в сім’ї, в який виховується дитина з особливими потребами»</t>
  </si>
  <si>
    <t>Участь у Всеукраїнських заходах ВОІ СОІУ (компенсація витрат на проїзд)</t>
  </si>
  <si>
    <t>регіональний</t>
  </si>
  <si>
    <t xml:space="preserve">Захід-конференція "Взаємодія органів місцевого самоврядування і громадських організацій інвалідівв наданні соціально-медичних послуг в рамках виконання Україною національного плану дій з реалізації Конвенції ООН  "Про права людей з інвалідністю"           </t>
  </si>
  <si>
    <t>Захід-конференція "Реабілітація осіб з ураженням спинного мозку та хребта. Проблеми та перспективи"</t>
  </si>
  <si>
    <t>29 червня-01 липня,
 м. Бердянськ</t>
  </si>
  <si>
    <t>15 червня, 
м. Дніпро, вул. Пушкіна, 77</t>
  </si>
  <si>
    <r>
      <t xml:space="preserve">Зміна терміну проведення
</t>
    </r>
    <r>
      <rPr>
        <sz val="10"/>
        <rFont val="Times New Roman"/>
        <family val="1"/>
      </rPr>
      <t>Погоджено Фондом лист від 08.06.17
№1/4-550/02-02</t>
    </r>
  </si>
  <si>
    <r>
      <t xml:space="preserve">1 день, </t>
    </r>
    <r>
      <rPr>
        <sz val="10"/>
        <color indexed="10"/>
        <rFont val="Times New Roman"/>
        <family val="1"/>
      </rPr>
      <t xml:space="preserve">червень, </t>
    </r>
    <r>
      <rPr>
        <sz val="10"/>
        <rFont val="Times New Roman"/>
        <family val="1"/>
      </rPr>
      <t xml:space="preserve">
м. Дніпро</t>
    </r>
  </si>
  <si>
    <r>
      <t xml:space="preserve">3 дні,
</t>
    </r>
    <r>
      <rPr>
        <sz val="10"/>
        <color indexed="10"/>
        <rFont val="Times New Roman"/>
        <family val="1"/>
      </rPr>
      <t>червень, Луганська обл.</t>
    </r>
  </si>
  <si>
    <r>
      <t xml:space="preserve">Зміна терміну та місця проведення
</t>
    </r>
    <r>
      <rPr>
        <sz val="10"/>
        <rFont val="Times New Roman"/>
        <family val="1"/>
      </rPr>
      <t>Погоджено Фондом лист від 08.06.17
№1/4-550/02-02</t>
    </r>
  </si>
  <si>
    <t xml:space="preserve">31 липня - 02 серпеня, 
Пуща-Водиця, вул. Юнкерова, 58 </t>
  </si>
  <si>
    <r>
      <t xml:space="preserve">Захід проведено. 
</t>
    </r>
    <r>
      <rPr>
        <sz val="10"/>
        <rFont val="Times New Roman"/>
        <family val="1"/>
      </rPr>
      <t>Надано інформацію про проведення. Участь взяли: Єгорова М.Ю представник уповноваженого ВРУ з прав людини, Безполудін Є.Д представн Київського міськ відділення ФСЗІ, Буцька Л.В радник мінстра охорони здоров'я Укр, представники Департаменту охорони здоров'я, ін</t>
    </r>
  </si>
  <si>
    <t>Український інтернет портал для стомованих пацієнтів</t>
  </si>
  <si>
    <r>
      <t xml:space="preserve">Захід проведено. 
Надано інформацію про проведення. </t>
    </r>
    <r>
      <rPr>
        <sz val="10"/>
        <rFont val="Times New Roman"/>
        <family val="1"/>
      </rPr>
      <t>Участь взяли: ВМГО "Паросток", ВЦРІ "Поділля", Вінницький "Інваспорт", директор Вінницького обл відділення ФСЗІ Полонський С.Д.</t>
    </r>
  </si>
  <si>
    <t>5 серпня,
м. Вінниця, Центральний міський парк</t>
  </si>
  <si>
    <t>23-24 серпня, 
м. Переяслав-Хмельницький</t>
  </si>
  <si>
    <r>
      <t xml:space="preserve">Захід проведено. 
Надано інформацію про проведення. </t>
    </r>
    <r>
      <rPr>
        <sz val="10"/>
        <rFont val="Times New Roman"/>
        <family val="1"/>
      </rPr>
      <t xml:space="preserve">Участь взяли: Онопрієнко Л.М заступ голови РДА, Смаль Е.А директор РЦСССМ, Сонько Б.М нач відділу спорту РДА </t>
    </r>
  </si>
  <si>
    <t>ТРКАЛЬТА, сайт РДА</t>
  </si>
  <si>
    <t>03-04 серпня, м. Заводське</t>
  </si>
  <si>
    <r>
      <t xml:space="preserve">Захід проведено.
</t>
    </r>
    <r>
      <rPr>
        <sz val="10"/>
        <rFont val="Times New Roman"/>
        <family val="1"/>
      </rPr>
      <t>Надано інформацію про проведення. Участь взяли: голова міста Заводське Сидоренко В.В, Полтавське обл відділення ФСЗІ Шаповал Ю.С, міські осередкиСОІУ</t>
    </r>
  </si>
  <si>
    <t>13 серпня, м. Старобільськ</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</si>
  <si>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"Сонячний промінь", м. Костопіль, Рівненська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</si>
  <si>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"Надія", м. Дрогобич, Львівська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</si>
  <si>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"Сонячні діти Херсонщини", м. Херсон)</t>
  </si>
  <si>
    <t>21-23 серпня, 
с. Конча-Заспа, санаторій "Жовтень"</t>
  </si>
  <si>
    <r>
      <t xml:space="preserve">Захід проведено.
</t>
    </r>
    <r>
      <rPr>
        <sz val="10"/>
        <rFont val="Times New Roman"/>
        <family val="1"/>
      </rPr>
      <t>Надано інформацію про проведення. Участь взяли: Комітет ВРУ з пенсійного забезпечення Дворник Л.П, Комітет ВРУ з питань екологічноїполітики, природокористування та ліквідації наслідків Чорноб катастрофи Лопушенко О.І, Директор депарьтаменту МСП Дейнега О.П, Директор Департаменту пенсійного забезпечення МСП Матюх Т.В, представник Київського міськ відділення ФСЗІ Журба А.О, ін.</t>
    </r>
  </si>
  <si>
    <r>
      <t xml:space="preserve">Захід проведено.
</t>
    </r>
    <r>
      <rPr>
        <sz val="10"/>
        <rFont val="Times New Roman"/>
        <family val="1"/>
      </rPr>
      <t>Надано інформацію про проведення. Участь взяли: Монтессорі-центр реабілітації дітей-інвалідів дошкільного віку "Соняшник"</t>
    </r>
  </si>
  <si>
    <t>22 травня - 31 липня, м. Київ, провул. Коломиївський, 9-а</t>
  </si>
  <si>
    <r>
      <t xml:space="preserve">Захід проведено.
</t>
    </r>
    <r>
      <rPr>
        <sz val="10"/>
        <rFont val="Times New Roman"/>
        <family val="1"/>
      </rPr>
      <t>Надано інформацію про проведення. Участь взяли: ГО Центр лікувальної педагогіки "Сонячне подвір'я"</t>
    </r>
  </si>
  <si>
    <t>22 травня - 31 липня, м. Ужгород, вул. Заньковецької, 88/4</t>
  </si>
  <si>
    <r>
      <t xml:space="preserve">Захід проведено.
</t>
    </r>
    <r>
      <rPr>
        <sz val="10"/>
        <rFont val="Times New Roman"/>
        <family val="1"/>
      </rPr>
      <t>Надано інформацію про проведення. Участь взяли: ГО Ужгородське міське товариство захисту дітей з особливими потребами "Надія"</t>
    </r>
  </si>
  <si>
    <t>22 травня - 31 липня, м. Львів, вул. Гайворонського, 27</t>
  </si>
  <si>
    <r>
      <t xml:space="preserve">Захід проведено. 
</t>
    </r>
    <r>
      <rPr>
        <sz val="10"/>
        <rFont val="Times New Roman"/>
        <family val="1"/>
      </rPr>
      <t>Надно інформацію про проведення. Участь взяли: Львівський центр соціального захисту і реабілітації "Созарін"</t>
    </r>
  </si>
  <si>
    <t>22 травня - 31 липня, м. Київ, вул. Шолома-Алейхема, 17-а</t>
  </si>
  <si>
    <r>
      <t xml:space="preserve">Захід проведено.
</t>
    </r>
    <r>
      <rPr>
        <sz val="10"/>
        <rFont val="Times New Roman"/>
        <family val="1"/>
      </rPr>
      <t>Надано інформацію про проведення. Участь взяли: Луганська обласна молодіжна ГОІ "Асоціація молодих інвалідів Східного Добасу - Схід"</t>
    </r>
  </si>
  <si>
    <t>22 травня - 31 липня, м. Луцьк, вул. Шопена, 18</t>
  </si>
  <si>
    <r>
      <t xml:space="preserve">Захід проведено.
</t>
    </r>
    <r>
      <rPr>
        <sz val="10"/>
        <rFont val="Times New Roman"/>
        <family val="1"/>
      </rPr>
      <t xml:space="preserve">Надано інформацію про проведення. Участь взяли: Волинська обл ГО батьків дітей з синдромом Дауна та іншими порушеннями розвитку ВОГО "Даун-синдром" </t>
    </r>
  </si>
  <si>
    <t>22 травня - 31 липня, м. Львів, вул. Пулюя, 7-а</t>
  </si>
  <si>
    <r>
      <t xml:space="preserve">Зміна назви, суми та кількості учасників заходу
 </t>
    </r>
    <r>
      <rPr>
        <sz val="10"/>
        <rFont val="Times New Roman"/>
        <family val="1"/>
      </rPr>
      <t>Погоджено МСП лист від 27.06.17
№603/0/131-17/174</t>
    </r>
  </si>
  <si>
    <t xml:space="preserve"> "Соціальна адаптація осіб з інвалідністю, набутою внаслідок психічних розладів"</t>
  </si>
  <si>
    <r>
      <t xml:space="preserve">3 дні, </t>
    </r>
    <r>
      <rPr>
        <sz val="10"/>
        <color indexed="10"/>
        <rFont val="Times New Roman"/>
        <family val="1"/>
      </rPr>
      <t xml:space="preserve">червень, </t>
    </r>
    <r>
      <rPr>
        <sz val="10"/>
        <rFont val="Times New Roman"/>
        <family val="1"/>
      </rPr>
      <t xml:space="preserve">
м. Київ</t>
    </r>
  </si>
  <si>
    <r>
      <t xml:space="preserve">Захід проведено.
</t>
    </r>
    <r>
      <rPr>
        <sz val="10"/>
        <rFont val="Times New Roman"/>
        <family val="1"/>
      </rPr>
      <t>Надано інформацію про проведення. Учась взяли: Заступ голови Луганськ цивільно-військ адміністрації з питань соц і гуманітарної сфери Лішик О.П, заступ голови Сєверодонецької міськ ради Зарецький С.В, Директор Луганського обл відділення ФСЗІ Чибрисова Н.В</t>
    </r>
  </si>
  <si>
    <t>Газета "Берег надії"</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</si>
  <si>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"Надія", м. Ужгород)</t>
  </si>
  <si>
    <t>Вінницька обласна організація ВОІ СОІУ</t>
  </si>
  <si>
    <t>Донецька обласна організація інвалідів ВОІ СОІУ</t>
  </si>
  <si>
    <t>Закарпатське обласне товариство інвалідів ВОІ СОІУ</t>
  </si>
  <si>
    <t xml:space="preserve">травень-грудень </t>
  </si>
  <si>
    <r>
      <t xml:space="preserve">4 дні,                 </t>
    </r>
    <r>
      <rPr>
        <sz val="10"/>
        <color indexed="10"/>
        <rFont val="Times New Roman"/>
        <family val="1"/>
      </rPr>
      <t>вересень, 
м. Одеса</t>
    </r>
  </si>
  <si>
    <r>
      <t xml:space="preserve">Зміна терміну проведення
</t>
    </r>
    <r>
      <rPr>
        <sz val="10"/>
        <rFont val="Times New Roman"/>
        <family val="1"/>
      </rPr>
      <t xml:space="preserve">Погоджено Фондом лист від 26.05.17
№1/4-481/02-02
</t>
    </r>
    <r>
      <rPr>
        <sz val="10"/>
        <color indexed="10"/>
        <rFont val="Times New Roman"/>
        <family val="1"/>
      </rPr>
      <t>Зміна терміну та місця проведення</t>
    </r>
    <r>
      <rPr>
        <sz val="10"/>
        <rFont val="Times New Roman"/>
        <family val="1"/>
      </rPr>
      <t xml:space="preserve">
Погоджено Фондом лист від 24.07.17 
№1/4-785/02-02</t>
    </r>
  </si>
  <si>
    <t>4 дні,                 вересень, 
м. Одеса</t>
  </si>
  <si>
    <t xml:space="preserve">Всеукраїнський семінар на тему: "Про заходи з реалізації державних програм комплексного медичного забезпечення для громадян, які постраждали внаслідок Чорнобильської катастрофи".   </t>
  </si>
  <si>
    <t>Всеукраїнський захід на тему: " Приведення порядку санаторно-куротного лікування до вимог Закону України "Про статус і соціальний захист громадян, які постраждали внаслідок Чорнобильської катастрофи ".</t>
  </si>
  <si>
    <r>
      <t xml:space="preserve">Зміна терміну проведення.
</t>
    </r>
    <r>
      <rPr>
        <sz val="10"/>
        <rFont val="Times New Roman"/>
        <family val="1"/>
      </rPr>
      <t>Погоджено Фондом лист від 10.05.17 
№1/4-407/02-02</t>
    </r>
  </si>
  <si>
    <t>Участь недержавної організації у засіданні громадської ради закладу для осіб з інвалідністю внаслідок інтелектуальних порушень (м. Чернігів).</t>
  </si>
  <si>
    <t>Участь недержавної організації у засіданні громадської ради закладу для осіб з інвалідністю внаслідок інтелектуальних порушень (Київська обл.).</t>
  </si>
  <si>
    <t>червень Львівська обл</t>
  </si>
  <si>
    <t>липень Житомирська обл</t>
  </si>
  <si>
    <t>вересень Рівненська обл</t>
  </si>
  <si>
    <t>вересень Ів.-Франківська обл</t>
  </si>
  <si>
    <t>вересень Житомирська обл</t>
  </si>
  <si>
    <t>жовтень м. Харків</t>
  </si>
  <si>
    <t>жовтень Хмельницька обл.</t>
  </si>
  <si>
    <t>жовтень Дніпропетровська обл</t>
  </si>
  <si>
    <t>жовтень м. Чернігів</t>
  </si>
  <si>
    <t>листопад Закарпатська обл</t>
  </si>
  <si>
    <t>листопад Ів.-Франківська обл</t>
  </si>
  <si>
    <t>Навчальний семінар для керівників волонтерських підрозділів організацій-членів ВГО «Коаліція» по оптимізації роботи з волонтерами (на виконання статей 19 та 28 Конвенції ООН)</t>
  </si>
  <si>
    <t>6</t>
  </si>
  <si>
    <t xml:space="preserve">Тематичний семінар для організацій-членів ВГО «Коаліція», що надають послуги з денного догляду для осіб з інвалідністю внаслідок інтелектуальної недостатності </t>
  </si>
  <si>
    <t>7</t>
  </si>
  <si>
    <t xml:space="preserve">Навчальний семінар для організацій-членів ВГО «Коаліція», що беруть участь у засіданнях громадських рад закладів для осіб з інвалідністю внаслідок інтелектуальних порушень </t>
  </si>
  <si>
    <t>8</t>
  </si>
  <si>
    <r>
      <t xml:space="preserve">Захід проведено.
</t>
    </r>
    <r>
      <rPr>
        <sz val="10"/>
        <rFont val="Times New Roman"/>
        <family val="1"/>
      </rPr>
      <t>Надано інформацію про проведення. Участь взяли:  Благодійний фонд центр реабілітації інвалідів з дитинства "Промінь", діти-інваліди та члени їх родин,  представники управлінь соцзахисту інвал, ХОДА, представник ФСЗІ.</t>
    </r>
  </si>
  <si>
    <t>12 червня - 25 серпня 
м. Львів</t>
  </si>
  <si>
    <t>12 червня - 25 серпня 
м. Ужгород</t>
  </si>
  <si>
    <t>12 червня - 25 серпня 
м. Київ</t>
  </si>
  <si>
    <t>12 червня - 25 серпня 
м. Полтава</t>
  </si>
  <si>
    <t>12 червня - 25 серпня 
 м. Луцьк</t>
  </si>
  <si>
    <t>12 червня - 25 серпня
 м. Львів</t>
  </si>
  <si>
    <t>12 червня - 25 серпня 
м. Богуслав, Київська обл</t>
  </si>
  <si>
    <t>12 червня - 25 серпня 
м.Хмельницький</t>
  </si>
  <si>
    <t>12 червня - 25 серпня 
м. Херсон</t>
  </si>
  <si>
    <t>12 червня - 25 серпня
 м. Коломия, Ів.-Франківська обл</t>
  </si>
  <si>
    <t>Проведення  семінару-тренінгу « Покращення становища  та розширення прав і можливостей дічат і жінок з інвалідністю - запорука зміцнення суспільства».</t>
  </si>
  <si>
    <t xml:space="preserve">Проведення навчально-практичного семінару: "Арттерапія-цілюща творчість для самовираження з лікувально-корекційною метою" </t>
  </si>
  <si>
    <t xml:space="preserve">Навчальний семінар для опікунів і доглядальників «Як протидіяти дискримінації особи з інтелектуальними порушеннями» - на базі НДО з Вінницької обл. </t>
  </si>
  <si>
    <t>Навчальний семінар для опікунів і доглядальників «Як протидіяти дискримінації особи з інтелектуальними порушеннями» - на базі НДО з Одеської обл.</t>
  </si>
  <si>
    <r>
      <t xml:space="preserve">Зміна терміну та місця проведення
</t>
    </r>
    <r>
      <rPr>
        <sz val="10"/>
        <rFont val="Times New Roman"/>
        <family val="1"/>
      </rPr>
      <t xml:space="preserve">Погоджено Фондом лист від 26.05.17
№1/4-481/02-02
</t>
    </r>
    <r>
      <rPr>
        <sz val="10"/>
        <color indexed="10"/>
        <rFont val="Times New Roman"/>
        <family val="1"/>
      </rPr>
      <t>Зміна терміну проведення</t>
    </r>
    <r>
      <rPr>
        <sz val="10"/>
        <rFont val="Times New Roman"/>
        <family val="1"/>
      </rPr>
      <t xml:space="preserve">
Погоджено Фондом лист від 05.07.17
№1/4-703/02-02</t>
    </r>
  </si>
  <si>
    <r>
      <t xml:space="preserve">липень, </t>
    </r>
    <r>
      <rPr>
        <sz val="10"/>
        <rFont val="Times New Roman"/>
        <family val="1"/>
      </rPr>
      <t>Полтавська обл.</t>
    </r>
  </si>
  <si>
    <r>
      <t>Зміна терміну проведення</t>
    </r>
    <r>
      <rPr>
        <sz val="10"/>
        <rFont val="Times New Roman"/>
        <family val="1"/>
      </rPr>
      <t xml:space="preserve">
Погоджено Фондом лист від 08.06.17
№1/4-551/02-02
</t>
    </r>
    <r>
      <rPr>
        <sz val="10"/>
        <color indexed="10"/>
        <rFont val="Times New Roman"/>
        <family val="1"/>
      </rPr>
      <t>Зміна терміну проведення</t>
    </r>
    <r>
      <rPr>
        <sz val="10"/>
        <rFont val="Times New Roman"/>
        <family val="1"/>
      </rPr>
      <t xml:space="preserve">
Погоджено Фондом лист від 07.07.17
№1/4-718/02-02</t>
    </r>
  </si>
  <si>
    <r>
      <t xml:space="preserve">липень, </t>
    </r>
    <r>
      <rPr>
        <sz val="10"/>
        <rFont val="Times New Roman"/>
        <family val="1"/>
      </rPr>
      <t>Львівська обл</t>
    </r>
  </si>
  <si>
    <r>
      <t xml:space="preserve">липень, </t>
    </r>
    <r>
      <rPr>
        <sz val="10"/>
        <rFont val="Times New Roman"/>
        <family val="1"/>
      </rPr>
      <t xml:space="preserve">Рівненська обл. </t>
    </r>
  </si>
  <si>
    <r>
      <t xml:space="preserve">липень, </t>
    </r>
    <r>
      <rPr>
        <sz val="10"/>
        <rFont val="Times New Roman"/>
        <family val="1"/>
      </rPr>
      <t>Рівненська обл</t>
    </r>
  </si>
  <si>
    <r>
      <t xml:space="preserve">липень, </t>
    </r>
    <r>
      <rPr>
        <sz val="10"/>
        <rFont val="Times New Roman"/>
        <family val="1"/>
      </rPr>
      <t>Тернопільська обл</t>
    </r>
  </si>
  <si>
    <r>
      <t>Зміна терміну проведення</t>
    </r>
    <r>
      <rPr>
        <sz val="10"/>
        <rFont val="Times New Roman"/>
        <family val="1"/>
      </rPr>
      <t xml:space="preserve">
Погоджено Фондом лист від 07.07.17
№1/4-718/02-02</t>
    </r>
  </si>
  <si>
    <t>вересень, Тернопільська обл.</t>
  </si>
  <si>
    <r>
      <t xml:space="preserve">Зміна терміну проведення
</t>
    </r>
    <r>
      <rPr>
        <sz val="10"/>
        <rFont val="Times New Roman"/>
        <family val="1"/>
      </rPr>
      <t xml:space="preserve">Погоджено Фондом лист від 08.06.17
№1/4-551/02-02
</t>
    </r>
    <r>
      <rPr>
        <sz val="10"/>
        <color indexed="10"/>
        <rFont val="Times New Roman"/>
        <family val="1"/>
      </rPr>
      <t>Зміна терміну та місця  проведення</t>
    </r>
    <r>
      <rPr>
        <sz val="10"/>
        <rFont val="Times New Roman"/>
        <family val="1"/>
      </rPr>
      <t xml:space="preserve">
Погоджено Фондом лист від 07.07.17
№1/4-718/02-02</t>
    </r>
  </si>
  <si>
    <r>
      <t xml:space="preserve">липень, </t>
    </r>
    <r>
      <rPr>
        <sz val="10"/>
        <rFont val="Times New Roman"/>
        <family val="1"/>
      </rPr>
      <t>м.Маріуполь</t>
    </r>
  </si>
  <si>
    <r>
      <t xml:space="preserve">Зміна терміну проведення </t>
    </r>
    <r>
      <rPr>
        <sz val="10"/>
        <rFont val="Times New Roman"/>
        <family val="1"/>
      </rPr>
      <t xml:space="preserve">
Погоджено Фондом лист від 08.06.17
№1/4-551/02-02
</t>
    </r>
    <r>
      <rPr>
        <sz val="10"/>
        <color indexed="10"/>
        <rFont val="Times New Roman"/>
        <family val="1"/>
      </rPr>
      <t>Зміна терміну проведення</t>
    </r>
    <r>
      <rPr>
        <sz val="10"/>
        <rFont val="Times New Roman"/>
        <family val="1"/>
      </rPr>
      <t xml:space="preserve">
Погоджено Фондом лист від 07.07.17
№1/4-718/02-02</t>
    </r>
  </si>
  <si>
    <r>
      <t xml:space="preserve">липень, </t>
    </r>
    <r>
      <rPr>
        <sz val="10"/>
        <rFont val="Times New Roman"/>
        <family val="1"/>
      </rPr>
      <t xml:space="preserve">
</t>
    </r>
    <r>
      <rPr>
        <sz val="10"/>
        <color indexed="10"/>
        <rFont val="Times New Roman"/>
        <family val="1"/>
      </rPr>
      <t>Сумська обл.</t>
    </r>
  </si>
  <si>
    <r>
      <t xml:space="preserve">Зміна терміну проведення </t>
    </r>
    <r>
      <rPr>
        <sz val="10"/>
        <rFont val="Times New Roman"/>
        <family val="1"/>
      </rPr>
      <t xml:space="preserve">
Погоджено Фондом лист від 08.06.17
№1/4-551/02-02
</t>
    </r>
    <r>
      <rPr>
        <sz val="10"/>
        <color indexed="10"/>
        <rFont val="Times New Roman"/>
        <family val="1"/>
      </rPr>
      <t>Зміна місця  проведення</t>
    </r>
    <r>
      <rPr>
        <sz val="10"/>
        <rFont val="Times New Roman"/>
        <family val="1"/>
      </rPr>
      <t xml:space="preserve">
Погоджено Фондом лист від 07.07.17
№1/4-718/02-02</t>
    </r>
  </si>
  <si>
    <r>
      <t xml:space="preserve"> 30 липня-02 серпня,  </t>
    </r>
    <r>
      <rPr>
        <sz val="10"/>
        <rFont val="Times New Roman"/>
        <family val="1"/>
      </rPr>
      <t>Івано-Франківська обл.</t>
    </r>
  </si>
  <si>
    <t>3 дні, 
червень, Запорізька обл</t>
  </si>
  <si>
    <r>
      <t>Захід проведено.</t>
    </r>
    <r>
      <rPr>
        <sz val="10"/>
        <rFont val="Times New Roman"/>
        <family val="1"/>
      </rPr>
      <t xml:space="preserve"> 
Надано інформацію про проведення. Участь взяли:ГО людей з інвалідністю, Запорізьке обл відділення ФСЗІ</t>
    </r>
  </si>
  <si>
    <t>Тренінг для роботодавців з питань зайнятості та працевлаштування людей з інвалідністю                                              В рамках проекту 
«Розширення можливостей для працевлаштування  внутрішньо переміщених осіб  з інвалідністю»</t>
  </si>
  <si>
    <t>Національна Асамблея людей з інвалідністю України (НАІУ), USAID</t>
  </si>
  <si>
    <t>19 – 20 травня,                                                м. Львів</t>
  </si>
  <si>
    <t>Робоча нарада координатора проекту ТЕАМ з регіональними кейс-менеджерами щодо підбиття попередніх підсумків реалізації проекту 
(В рамках проекту «Тренінги, розширення економічних можливостей, допоміжні технології та послуги медичної/фізичної реабілітації»)</t>
  </si>
  <si>
    <t>23-24 травня,                                                           м. Ірпінь, Київська область</t>
  </si>
  <si>
    <t xml:space="preserve">2-га зустріч Всеукраїнського форуму «Батьки за раннє втручання в Україні» </t>
  </si>
  <si>
    <t>25 травня,                                                           м. Ірпінь, Київська область</t>
  </si>
  <si>
    <t>25  травня,                                                           м. Ірпінь, Київська область</t>
  </si>
  <si>
    <t>Робоча зустріч з розробки стратегії діяльності Всеукраїнського форуму «Батьки за раннє втручання в Україні»</t>
  </si>
  <si>
    <t>30 - 31 травня,                                          м. Львів</t>
  </si>
  <si>
    <t>Круглий стіл «РівноДоступність: шведсько-український досвід з включення людей з інвалідністю в різні сфери життєдіяльності» 
(В рамках шведсько-українського проекту «Рівно Доступність. Жити гідно всупереч долі»)
Ворк-шоп «Без кордонів: ламаємо стереотипи про світ незрячих» 
Майстер-клас з жестової мови</t>
  </si>
  <si>
    <t>29 - 30 травня,                                        м. Дніпро</t>
  </si>
  <si>
    <t>70
25
25</t>
  </si>
  <si>
    <t>69
28
26</t>
  </si>
  <si>
    <t>протягом травня                                               Київ та області України</t>
  </si>
  <si>
    <t>06-07 червня,
м. Запоріжжя</t>
  </si>
  <si>
    <t>Ініціативна зустріч регіональної платформи Всеукраїнського форуму «Батьки за раннє втручання в Україні» Донецької області                                                                                            Круглий стіл «Перспектива впровадження послуги раннього втручання в м. Маріуполь»</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</si>
  <si>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(ВМГО "Надія", м. Вінниця)</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</si>
  <si>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(БТ "Джерела", м. Київ)</t>
  </si>
  <si>
    <t>Круглий стіл "Взаємодія органів влади та ГОІ у вирішенні питань працевлаштування, професійної реабілітації,соціального захисту, забезпечення права на навчання інвалідів (в т.ч. учасниківАТО)</t>
  </si>
  <si>
    <t xml:space="preserve">2 дні, травень, Полтавська обл </t>
  </si>
  <si>
    <t xml:space="preserve">1 день, жовтень, Полтавська обл </t>
  </si>
  <si>
    <t>1 день, травень, Рівненська обл</t>
  </si>
  <si>
    <t>Круглий стіл: "Забезпечення та соціальний захист людей з інвалідністю в  умовах АТО за участю громадських організацій ".</t>
  </si>
  <si>
    <t>1 день, червень, Рівненська обл</t>
  </si>
  <si>
    <t>Семінар: Доспупність інвалідів та інщих мало мобвльних груп населення до обектів соціальої та інженерно-транспортної інфракструктури в м. Рівне та Рівненська обл.</t>
  </si>
  <si>
    <t>1 день, липень, Рівненська обл</t>
  </si>
  <si>
    <t>Круглий стіл: "Пенсійне забеспечення тимчасово переміщених осіб з інвалідністю Криму та зони проведення АТО і учасніків антитерористичних операцій"</t>
  </si>
  <si>
    <t>1 день, грудень, Рівненська обл</t>
  </si>
  <si>
    <t>03-04 червня, м. Львів</t>
  </si>
  <si>
    <r>
      <t xml:space="preserve">Захід проведено.
</t>
    </r>
    <r>
      <rPr>
        <sz val="10"/>
        <rFont val="Times New Roman"/>
        <family val="1"/>
      </rPr>
      <t>Надано інформацію про проведення. Участь взяли: члени міських та обласних відокремлених підроздідів організації</t>
    </r>
    <r>
      <rPr>
        <i/>
        <sz val="10"/>
        <rFont val="Times New Roman"/>
        <family val="1"/>
      </rPr>
      <t xml:space="preserve"> </t>
    </r>
  </si>
  <si>
    <t>Не висвітлювався</t>
  </si>
  <si>
    <t xml:space="preserve">5 днів, серпень-вересень Херсонська обл.  </t>
  </si>
  <si>
    <t>14-18 серпняя, 
м. Шепетівка, Хмельницька область</t>
  </si>
  <si>
    <t xml:space="preserve">Відкритий регіональний навчально-практичний семінар «Розвиток та впровадження сфер реабілітації у сучасному світі» </t>
  </si>
  <si>
    <t xml:space="preserve">Відкритий інтегрований практично-навчальний семінар серед людей з обмеженими можливостями з розвитку особистих здібностей "Багряна осінь на Поділлі" </t>
  </si>
  <si>
    <t>Круглий стіл з питань впровадження раннього втручання 
(в рамках проекту: «Збільшення здібностей громадських організацій, керованих батьками, підтримувати забезпечення реформ, спрямованих на права і потреби дітей з інвалідністю раннього віку в Україні», як частини програми «Батьки за раннє втручання в Україні»)</t>
  </si>
  <si>
    <t>НАІУ,
HealthProm (Лондон),
Національна Асамблея людей з інвалідністю України (НАІУ),
Благодійний фонд «Інститут раннього втручання» (Харків)</t>
  </si>
  <si>
    <t>Офіційний сайт Національної Асамблеї інвалідів України 
http://naiu.org.ua</t>
  </si>
  <si>
    <t>27 січня,                   м. Запоріжжя</t>
  </si>
  <si>
    <r>
      <t>травень-липень,</t>
    </r>
    <r>
      <rPr>
        <sz val="10"/>
        <rFont val="Times New Roman"/>
        <family val="1"/>
      </rPr>
      <t xml:space="preserve">
м. Вінниця</t>
    </r>
  </si>
  <si>
    <r>
      <t>травень-липень,</t>
    </r>
    <r>
      <rPr>
        <sz val="10"/>
        <rFont val="Times New Roman"/>
        <family val="1"/>
      </rPr>
      <t xml:space="preserve">
м. Київ</t>
    </r>
  </si>
  <si>
    <r>
      <t>травень-липень,</t>
    </r>
    <r>
      <rPr>
        <sz val="10"/>
        <rFont val="Times New Roman"/>
        <family val="1"/>
      </rPr>
      <t xml:space="preserve">
 м. Вінниця</t>
    </r>
  </si>
  <si>
    <r>
      <t>травень-липень,</t>
    </r>
    <r>
      <rPr>
        <sz val="10"/>
        <rFont val="Times New Roman"/>
        <family val="1"/>
      </rPr>
      <t xml:space="preserve">
 м. Херсон</t>
    </r>
  </si>
  <si>
    <r>
      <t>травень-липень,</t>
    </r>
    <r>
      <rPr>
        <sz val="10"/>
        <rFont val="Times New Roman"/>
        <family val="1"/>
      </rPr>
      <t xml:space="preserve">
м. Одеса</t>
    </r>
  </si>
  <si>
    <r>
      <t>травень-липень,</t>
    </r>
    <r>
      <rPr>
        <sz val="10"/>
        <rFont val="Times New Roman"/>
        <family val="1"/>
      </rPr>
      <t xml:space="preserve">
м. Тернопіль</t>
    </r>
  </si>
  <si>
    <r>
      <t>травень-липень,</t>
    </r>
    <r>
      <rPr>
        <sz val="10"/>
        <rFont val="Times New Roman"/>
        <family val="1"/>
      </rPr>
      <t xml:space="preserve">
м. Білгород-Дністровський, Одеська обл</t>
    </r>
  </si>
  <si>
    <r>
      <t>травень-липень,</t>
    </r>
    <r>
      <rPr>
        <sz val="10"/>
        <rFont val="Times New Roman"/>
        <family val="1"/>
      </rPr>
      <t xml:space="preserve">
м. Броди, Львівська обл</t>
    </r>
  </si>
  <si>
    <r>
      <t>травень-липень,</t>
    </r>
    <r>
      <rPr>
        <sz val="10"/>
        <rFont val="Times New Roman"/>
        <family val="1"/>
      </rPr>
      <t xml:space="preserve">
м. Маріуполь, Донецька обл</t>
    </r>
  </si>
  <si>
    <r>
      <t xml:space="preserve">Зміна терміну проведення 
</t>
    </r>
    <r>
      <rPr>
        <sz val="10"/>
        <rFont val="Times New Roman"/>
        <family val="1"/>
      </rPr>
      <t>Погоджено Фондом лист від 07.07.17
№1/4-718/02-02</t>
    </r>
  </si>
  <si>
    <t xml:space="preserve">Навчальний семінар для опікунів і доглядальників «Як протидіяти дискримінації особи з інтелектуальними порушеннями» - на базі НДО з Київської обл. </t>
  </si>
  <si>
    <t xml:space="preserve">Навчальний семінар для опікунів і доглядальників «Як протидіяти дискримінації особи з інтелектуальними порушеннями» - на базі НДО з м. Київ </t>
  </si>
  <si>
    <t xml:space="preserve">Навчальний семінар для опікунів і доглядальників «Як протидіяти дискримінації особи з інтелектуальними порушеннями» - на базі НДО з Ів.-Франківської обл. </t>
  </si>
  <si>
    <t>червень Чернігівська обл.</t>
  </si>
  <si>
    <t>червень Черкаська обл.</t>
  </si>
  <si>
    <t>липень Ів.-Франківська обл</t>
  </si>
  <si>
    <t xml:space="preserve">липень Вінницька обл. </t>
  </si>
  <si>
    <t>липень Одеська обл</t>
  </si>
  <si>
    <t>липень Донецька обл.</t>
  </si>
  <si>
    <t>серпень Тернопільська обл.</t>
  </si>
  <si>
    <t>серпень Хмельницька обл</t>
  </si>
  <si>
    <t>серпень Вінницька обл</t>
  </si>
  <si>
    <t>серпень Чернігівська обл.</t>
  </si>
  <si>
    <t>вересень Харківська обл</t>
  </si>
  <si>
    <t>вересень Херсонська обл</t>
  </si>
  <si>
    <t xml:space="preserve">вересень Тернопільська обл. </t>
  </si>
  <si>
    <t>вересень Волинська обл</t>
  </si>
  <si>
    <t>жовтень  Житомирська обл.</t>
  </si>
  <si>
    <t>жовтень Київська обл</t>
  </si>
  <si>
    <t>Листопад Львівська обл.</t>
  </si>
  <si>
    <t>листопад Київська обл</t>
  </si>
  <si>
    <t>листопад Харківська обл</t>
  </si>
  <si>
    <t xml:space="preserve">Всеукраїнський рекреаційно-реабілітаційний тренінг для людей з обмеженими фізичними можливостями "Школа самостійного життя та як досягти успіху" </t>
  </si>
  <si>
    <r>
      <t xml:space="preserve">Захід проведено.
</t>
    </r>
    <r>
      <rPr>
        <sz val="10"/>
        <rFont val="Times New Roman"/>
        <family val="1"/>
      </rPr>
      <t>Надано інформацію про проведення. Участь взяли: нач головн управл ПФУ в Рівнен обл Петняк В.В, Рівненське обл відділення ФСЗІ Баскова З.І, ГО "Україна моя сім'я", ін.</t>
    </r>
  </si>
  <si>
    <t>Рівненське державне телебачення РТБ</t>
  </si>
  <si>
    <t>27 липня, м. Сміла, будинок культури</t>
  </si>
  <si>
    <t>27 серпня - 05 вересня, вул. Морська, 1, с. Залізний Порт, б/в "Маяк"</t>
  </si>
  <si>
    <r>
      <t xml:space="preserve">Захід проведено. 
</t>
    </r>
    <r>
      <rPr>
        <sz val="10"/>
        <rFont val="Times New Roman"/>
        <family val="1"/>
      </rPr>
      <t xml:space="preserve">Надано інформацію про проведення. Участь взяли: Юристконсультант Донецького відділення ФСЗІ Вакарчук К.А, заступ нач східного міжрегіонального відділу Дарж служби Укр у справах ветеранів війни та учасників АТО Адам Г.В </t>
    </r>
  </si>
  <si>
    <r>
      <t xml:space="preserve">Захід проведено. 
</t>
    </r>
    <r>
      <rPr>
        <sz val="10"/>
        <rFont val="Times New Roman"/>
        <family val="1"/>
      </rPr>
      <t>Надано інформацію про проведення. Участь взяли: директор Херсонського обласного відділення ФСЗІ Ракша О.О, провідний фахівець Департаменту соціального захисту населення Херсон області Грицань Л.О.</t>
    </r>
  </si>
  <si>
    <r>
      <t xml:space="preserve">Зміна кількості учасників та суми заходу
</t>
    </r>
    <r>
      <rPr>
        <sz val="10"/>
        <rFont val="Times New Roman"/>
        <family val="1"/>
      </rPr>
      <t>Погоджено МСП лист від 20.09.17
№976/0/131-17/174</t>
    </r>
  </si>
  <si>
    <r>
      <t xml:space="preserve">Зміна  суми заходу
</t>
    </r>
    <r>
      <rPr>
        <sz val="10"/>
        <rFont val="Times New Roman"/>
        <family val="1"/>
      </rPr>
      <t>Погоджено МСП лист від 20.09.17
№976/0/131-17/174</t>
    </r>
  </si>
  <si>
    <r>
      <t xml:space="preserve">Зміна терміну проведення
</t>
    </r>
    <r>
      <rPr>
        <sz val="10"/>
        <rFont val="Times New Roman"/>
        <family val="1"/>
      </rPr>
      <t xml:space="preserve">Погоджено Фондом лист від 02.06.17
№1/4-523/02-02
</t>
    </r>
    <r>
      <rPr>
        <sz val="10"/>
        <color indexed="10"/>
        <rFont val="Times New Roman"/>
        <family val="1"/>
      </rPr>
      <t>Зміна  суми заходу</t>
    </r>
    <r>
      <rPr>
        <sz val="10"/>
        <rFont val="Times New Roman"/>
        <family val="1"/>
      </rPr>
      <t xml:space="preserve">
Погоджено МСП лист від 20.09.17
№976/0/131-17/174</t>
    </r>
  </si>
  <si>
    <r>
      <t xml:space="preserve">Змінаа суми заходу
</t>
    </r>
    <r>
      <rPr>
        <sz val="10"/>
        <rFont val="Times New Roman"/>
        <family val="1"/>
      </rPr>
      <t>Погоджено МСП лист від 20.09.17
№976/0/131-17/174</t>
    </r>
  </si>
  <si>
    <t>2 дні, жовтень, Київська область</t>
  </si>
  <si>
    <t>Всеукраїнський семінар: Основи соціального захисту та реабілітації від розладів психіки та поведінки інвалідів  різних нозологій</t>
  </si>
  <si>
    <r>
      <t xml:space="preserve">Новий захід
</t>
    </r>
    <r>
      <rPr>
        <sz val="10"/>
        <rFont val="Times New Roman"/>
        <family val="1"/>
      </rPr>
      <t>Погоджено МСП лист від 20.09.17
№976/0/131-17/175</t>
    </r>
  </si>
  <si>
    <t>09-11 вересня, 
м. Київ</t>
  </si>
  <si>
    <r>
      <t xml:space="preserve">Захід проведено.
Надано інформацію про проведення. Участь взяли: </t>
    </r>
    <r>
      <rPr>
        <sz val="10"/>
        <rFont val="Times New Roman"/>
        <family val="1"/>
      </rPr>
      <t>Представники МСП Руда С.О нач відділу з питань Гоосіб з інвалідністю Департаменту соц захисту МСП, Пилипенко Р.В нач відділу реабіліт послуг та зайнятості осіб з інвал Департаменту соц захисту МСП, Плаксій М.В заступ директора департ, нач відділу пенсійного забезп МСП, представник Київського міськ відділення ФСЗІ Бєлова Н.В, ін.</t>
    </r>
  </si>
  <si>
    <t xml:space="preserve">Сайт ВГО </t>
  </si>
  <si>
    <t>05-09 вересня, м. павлоград, Дніпропетровської області</t>
  </si>
  <si>
    <t>"Новий путь", "Дзержинський шахтер", "Гірник", "Наше місто", "Вісник шахтаря", "Новини Прибужжя"</t>
  </si>
  <si>
    <r>
      <t xml:space="preserve">Захід проведено. 
</t>
    </r>
    <r>
      <rPr>
        <sz val="10"/>
        <rFont val="Times New Roman"/>
        <family val="1"/>
      </rPr>
      <t>Надано інформацію про проведення. Участь взяли: представник Рівненського обл відділення ФСЗІ Ткачук Л.В, Пасічник І.Д. ректор нац університету "Острозька академія", Мельник В.П. помічник-консульт народного депутата, Третьякова В.Г. радник директора Інституту законодавства ВРУ, ін.</t>
    </r>
  </si>
  <si>
    <t>Інтернет ресурс, телерадіомовлення (м. Рівне), Сайт ВГО</t>
  </si>
  <si>
    <t>19 вересня, 
м. Одеса, вул. Катериненська, 67, читацький зал</t>
  </si>
  <si>
    <r>
      <t xml:space="preserve">Захід проведено. </t>
    </r>
    <r>
      <rPr>
        <sz val="10"/>
        <rFont val="Times New Roman"/>
        <family val="1"/>
      </rPr>
      <t xml:space="preserve">
Надано інформацію про проведення. Участь взяли: Одеське обласне відділення УНФДІЧ, представник Одеського обласного відділення ФСЗІ Ракова В.М.</t>
    </r>
  </si>
  <si>
    <r>
      <t xml:space="preserve">1 доба, </t>
    </r>
    <r>
      <rPr>
        <sz val="10"/>
        <color indexed="10"/>
        <rFont val="Times New Roman"/>
        <family val="1"/>
      </rPr>
      <t>грудень,</t>
    </r>
    <r>
      <rPr>
        <sz val="10"/>
        <rFont val="Times New Roman"/>
        <family val="1"/>
      </rPr>
      <t xml:space="preserve">
 м. Луцьк</t>
    </r>
  </si>
  <si>
    <r>
      <t xml:space="preserve">Зміна терміну проведення
</t>
    </r>
    <r>
      <rPr>
        <sz val="10"/>
        <rFont val="Times New Roman"/>
        <family val="1"/>
      </rPr>
      <t>Погоджено Фондом лист від 28.09.17
№1/4-1144/02-02</t>
    </r>
  </si>
  <si>
    <t>26-27 вересня, 
м. Луцьк, Волинський центр соціальної реабілітації дітей з інвалідністю</t>
  </si>
  <si>
    <r>
      <t xml:space="preserve">Захід проведено.
</t>
    </r>
    <r>
      <rPr>
        <sz val="10"/>
        <rFont val="Times New Roman"/>
        <family val="1"/>
      </rPr>
      <t>Надано інформацію про проведення. Участь взяли: Шевчук В.О директор обл відділення ФСЗІ, Потейчук В.Г заступник директора та Стельмащук О.Р. директор Волинського центру соц реабілітації дітей з інвал, ін</t>
    </r>
  </si>
  <si>
    <t>29-31 серпня, с. Зарічани, Житомирська область</t>
  </si>
  <si>
    <r>
      <t xml:space="preserve">Захід проведено. 
</t>
    </r>
    <r>
      <rPr>
        <sz val="10"/>
        <rFont val="Times New Roman"/>
        <family val="1"/>
      </rPr>
      <t>Надано інформацію про проведення. Участь взяли: Управління сімї, молоді, спорту Житомирської ОДА, Житомирська міськ рада, Житомирська обл ГО людей з інвал "Молодь.Жінка. Сімя", Всесвітній освітній центр "Всесвіт", україно-італійська ЗОШ "Всесві"</t>
    </r>
  </si>
  <si>
    <r>
      <t xml:space="preserve">Зміна суми заходу </t>
    </r>
    <r>
      <rPr>
        <sz val="10"/>
        <rFont val="Times New Roman"/>
        <family val="1"/>
      </rPr>
      <t>Погоджено МСП лист від 14.09.17
№1062/0/131-17</t>
    </r>
  </si>
  <si>
    <t>27-30 вересня, 
м. Мелітополь, вул. Ломоносова, 335, готель "Лорд"</t>
  </si>
  <si>
    <r>
      <t xml:space="preserve">Захід проведено. 
</t>
    </r>
    <r>
      <rPr>
        <sz val="10"/>
        <rFont val="Times New Roman"/>
        <family val="1"/>
      </rPr>
      <t>Надано інформацію про проведення. Участь взяли: представник Запорізького обл відділення ФСЗІ Пугачова З.О, керівники та члени обласних осередків ГОІ ВАПІ, депутат міськ ради Семенюк О.В, ректор Мелітопольського держ пед універс ім. Б. Хмельницького Солоненко А.М, науковий співробітник, викладач Топалова О.І</t>
    </r>
  </si>
  <si>
    <t>16-19 вересня, Одеська область, смт. Сергіївка, санаторій "Золота нива"</t>
  </si>
  <si>
    <r>
      <t xml:space="preserve">Захід проведено.
</t>
    </r>
    <r>
      <rPr>
        <sz val="10"/>
        <rFont val="Times New Roman"/>
        <family val="1"/>
      </rPr>
      <t>Надано інформацію про проведення. Участь взяли:Київське міське віддділення ФСЗІ Журба А.О, головний лікар санаторію "Золота нива" Страт О.В, представники та керівники всіх обласних осередків ВГОІ "СЧУ"</t>
    </r>
  </si>
  <si>
    <t>12-15 вересня, Одеська область смт. Сергіївка, санаторій "Золота нива"</t>
  </si>
  <si>
    <r>
      <t xml:space="preserve">Захід проведено.
Надано інформацію про проведення. </t>
    </r>
    <r>
      <rPr>
        <sz val="10"/>
        <rFont val="Times New Roman"/>
        <family val="1"/>
      </rPr>
      <t>Участь взяли:Київське міське віддділення ФСЗІ Журба А.О, головний лікар санаторію "Золота нива" Страт О.В, представники та керівники всіх обласних осередків ВГОІ "СЧУ", народний депутат України Барвіненко В.Д, заступ директора Департаменту МСПУ Уяздовський В.О, предстаник МСПУ Лазоренко О.Г, заступ директора Департ соц та сімейної політики Одеської ОДА Дементьєва Т.М, спеціаліст Одеського обл відділення соцзахисту інвал Сапожнікова Н.М.</t>
    </r>
  </si>
  <si>
    <t>"Чорноморський вісник", Сайт ВГО</t>
  </si>
  <si>
    <t>07-11 вересня, селище Приморське, Голопристанського району, Херсонської обл., комплекс "Маямі", база відпочинку "Маяк"</t>
  </si>
  <si>
    <r>
      <t xml:space="preserve">Захід проведено.
</t>
    </r>
    <r>
      <rPr>
        <sz val="10"/>
        <rFont val="Times New Roman"/>
        <family val="1"/>
      </rPr>
      <t>Надано інформацію про проведення. Участь взяли: Кучер Г.М. заслужений прац соц сфери України, депутат Черкаської обл ради, начальник  управління праці та соц захисту населення Уманської міськ ради, Богачук В.М. перший заступ та Десна О.М. радник  Голопристанської РДА, Козакова Г.В. нач управління соц зах населення, Ракша О.О. директор Херсонського обл відділення ФСЗІ, Тамазликарь Т.В. директор КЗ "Терцентр соц обслуговування ", ін</t>
    </r>
  </si>
  <si>
    <t>Cайт ВГО, Фейсбук, Інтернет мережа</t>
  </si>
  <si>
    <t>21-23 вересня, Київська обл, с. Петропавлівська Борщагівка, вул. Петропавлівська, 24</t>
  </si>
  <si>
    <r>
      <t xml:space="preserve">Захід проведено. 
</t>
    </r>
    <r>
      <rPr>
        <sz val="10"/>
        <rFont val="Times New Roman"/>
        <family val="1"/>
      </rPr>
      <t>Надано інформацію про проведення. Участь взяли: ГО "Центр реабіліт інвал-спинальників "ВІДРОДЖЕННЯ-АРС", відокремленні підрозділи ВГОІАІСУ, Білоцерківська ГОІ "Лідер власної долі", Словянська ГО інвалідів "Валенсія", ГО "Товариство інвалідів "АМАЛЛА" м. Слов'янськ , Донецька обл, Одеська ГО "Антидискримінаційна конфедерація", Кілійське районне товариство інвалідів , ГО "Боярський міський фізкультурно-спортивний клуб інвалідів "ІКАР", Первомайський міськ культ-оздор клуб інвал "Прометей", ГО "Молодіжний центр інвалілів м Канева "ВІДРОДЖЕННЯ", Заступ Міністра регіонального розвитку, буд та житлово комунального господарства України Парсхаладзе Л.Р, Мельник І.М, нач відділу уповноваж Голови з питань контролю за дотриманням прав людини з поліц діяльності Тарасенко К.В, представник Київського міськ відділення ФСЗІ Куницький В.В</t>
    </r>
  </si>
  <si>
    <t>23-25 вересня, Київська обл, с. Петропавлівська Борщагівка, вул. Петропавлівська, 25</t>
  </si>
  <si>
    <r>
      <t xml:space="preserve">3 дні,                 </t>
    </r>
    <r>
      <rPr>
        <sz val="10"/>
        <color indexed="10"/>
        <rFont val="Times New Roman"/>
        <family val="1"/>
      </rPr>
      <t xml:space="preserve">жовтень, </t>
    </r>
    <r>
      <rPr>
        <sz val="10"/>
        <rFont val="Times New Roman"/>
        <family val="1"/>
      </rPr>
      <t xml:space="preserve">
 м. Київ</t>
    </r>
  </si>
  <si>
    <r>
      <t xml:space="preserve">Зміна терміну проведення
</t>
    </r>
    <r>
      <rPr>
        <sz val="10"/>
        <rFont val="Times New Roman"/>
        <family val="1"/>
      </rPr>
      <t xml:space="preserve">Погоджено Фондом лист від 27.06.17
№1/4-675/02-02
</t>
    </r>
    <r>
      <rPr>
        <sz val="10"/>
        <color indexed="10"/>
        <rFont val="Times New Roman"/>
        <family val="1"/>
      </rPr>
      <t>Зміна терміну проведення</t>
    </r>
    <r>
      <rPr>
        <sz val="10"/>
        <rFont val="Times New Roman"/>
        <family val="1"/>
      </rPr>
      <t xml:space="preserve">
Погоджено Фондом лист від 05.10.17
№1/4-1186/02-02</t>
    </r>
  </si>
  <si>
    <t>26-29 вересня, Київська обл, с. Петропавлівська Борщагівка</t>
  </si>
  <si>
    <r>
      <t xml:space="preserve">Захід проведено. 
</t>
    </r>
    <r>
      <rPr>
        <sz val="10"/>
        <rFont val="Times New Roman"/>
        <family val="1"/>
      </rPr>
      <t>Надано інформацію про проведення. Участь взяли: Київське обл відділення ФСЗІ, керівники та лідери організацій людей з інвалідністю з різних областей України</t>
    </r>
  </si>
  <si>
    <t>27-29 вересня, Київська область</t>
  </si>
  <si>
    <r>
      <t xml:space="preserve">Захід проведено. 
</t>
    </r>
    <r>
      <rPr>
        <sz val="10"/>
        <rFont val="Times New Roman"/>
        <family val="1"/>
      </rPr>
      <t xml:space="preserve">Надано інформацію про проведення. Участь взяли: представники громадських організацій людей з інвалідністю з різних областей України, Київське обл віддділення ФСЗІ  </t>
    </r>
  </si>
  <si>
    <t>06-07 вересня, 
м. Харків</t>
  </si>
  <si>
    <t xml:space="preserve">Національна Асамблея людей з інвалідністю України (НАІУ), ЮНІСЕФ  
</t>
  </si>
  <si>
    <t>12 вересня,                                                          м. Київ</t>
  </si>
  <si>
    <t>16-29 вересня,          Львівська обл., Турківський р-н, с. Яворів</t>
  </si>
  <si>
    <t xml:space="preserve">Офіційний сайт Національної Асамблеї людей з інвалідністю України (НАІУ) </t>
  </si>
  <si>
    <t>18 вересня,                                                              м. Київ</t>
  </si>
  <si>
    <t>Засідання Платформи діалогу щодо розвитку системи послуг раннього втручання</t>
  </si>
  <si>
    <t>Національна Асамблея людей з інвалідністю України (НАІУ), Міністерство охорони здоров’я України, Міністерство освіти і науки України, Мінсоцполітики</t>
  </si>
  <si>
    <t>19-21 вересня,                                                               м. Краматорськ</t>
  </si>
  <si>
    <t xml:space="preserve">Бізнес-тренінг із соціального підприємництва
«Започаткування власної справи: теоретичні основи та практичні аспекти»
В рамках міжнародного проекту  «Тренінги, розширення економічних можливостей, допоміжні технології та послуги медичної/фізичної реабілітації»
</t>
  </si>
  <si>
    <t>Національна Асамблея людей з інвалідністю України (НАІУ), UCP Wheels for Humanity (США), 
Українська асоціація фізичних терапевтів</t>
  </si>
  <si>
    <t>21 вересня,                                                                      м. Вінниця</t>
  </si>
  <si>
    <t xml:space="preserve">Тренінг для роботодавців з питань зайнятості та працевлаштування людей з інвалідністю
В рамках проекту «Тренінги, розширення економічних можливостей, допоміжні технології та послуги медичної/фізичної реабілітації»
</t>
  </si>
  <si>
    <t>Національна Асамблея людей з інвалідністю України (НАІУ), USAID,
USP (Wheels for Humanity),
Advancing partners&amp;communities</t>
  </si>
  <si>
    <t>19-21 вересня,                                                              м. Маріуполь</t>
  </si>
  <si>
    <t xml:space="preserve">Бізнес-тренінг із соціального підприємництва
«Започаткування власної справи: теоретичні основи та практичні аспекти»
В рамках міжнародного проекту  «Тренінги, розширення економічних </t>
  </si>
  <si>
    <t>протягом вересня                                               Київ та області України</t>
  </si>
  <si>
    <t>06-07 липня, 
м. Київ</t>
  </si>
  <si>
    <t>Аудит доступності офісу IFES Україна</t>
  </si>
  <si>
    <t xml:space="preserve">13 липня,                  м. Миколаїв </t>
  </si>
  <si>
    <t xml:space="preserve">13  липня,                  м. Миколаїв </t>
  </si>
  <si>
    <t>Навчально-практичний семінар для працівників 
ПрАТ «Миколаївське обласне підприємство автобусних станцій» з питань надання послуг пасажирам з інвалідністю та іншим маломобільним групам пасажирів</t>
  </si>
  <si>
    <t>18- 31 липня,                                  Львівська обл., Турківський р-н, с. Яворів</t>
  </si>
  <si>
    <t>протягом липня                                               Київ та області України</t>
  </si>
  <si>
    <t>Національна Асамблея людей з інвалідністю України (НАІУ),  
IFES Україна</t>
  </si>
  <si>
    <t xml:space="preserve">Національна Асамблея людей з інвалідністю України (НАІУ), ПрАТ «Миколаївське обласне підприємство автобусних станцій» </t>
  </si>
  <si>
    <t>Національна Асамблея людей з інвалідністю України (НАІУ), ПрАТ «Миколаївське обласне підприємство автобусних станцій»</t>
  </si>
  <si>
    <t>29-30 серпня,                                     м. Сєвєродонецьк</t>
  </si>
  <si>
    <t>протягом серпня                                               Київ та області України</t>
  </si>
  <si>
    <t>20 вересня, м. Тернопіль, вул. Тролейбусна</t>
  </si>
  <si>
    <r>
      <t xml:space="preserve">Захід проведено. 
</t>
    </r>
    <r>
      <rPr>
        <sz val="10"/>
        <rFont val="Times New Roman"/>
        <family val="1"/>
      </rPr>
      <t>Надано інформацію про проведення. Участь взяли:Косовська Л.В, заступ головн лікаря Тернопільської обл комунальної ПНЛ, Кородюк В.І. заступ голов лікаря Тернопільської обл комунальної ПНЛ, Тернопільський держ мед університет ім. Горбачевського, ГОІ "Дитина", ГО "Бебіко", ГО "Золотий ключик"</t>
    </r>
  </si>
  <si>
    <t>04 вересня, Рівненська  обл, м. Вараш, вул. Меслибницька, 9</t>
  </si>
  <si>
    <r>
      <t xml:space="preserve">Захід проведено. 
</t>
    </r>
    <r>
      <rPr>
        <sz val="10"/>
        <rFont val="Times New Roman"/>
        <family val="1"/>
      </rPr>
      <t>Надано інформацію про проведення. Участь взяли: представники Пенсійного фонду України в м. Вараш, ДЗ "Спеціалізована медико-санітарна частина №3 МОЗ України", нач відділу Управління праці та соц захисту населення Вараської міськ ради Дейнека Т.З, ін.</t>
    </r>
  </si>
  <si>
    <t>29 вересня, Рівненська обл, м. Костопіль, вул. Пушкіна, 3</t>
  </si>
  <si>
    <r>
      <t xml:space="preserve">Захід проведено. 
</t>
    </r>
    <r>
      <rPr>
        <sz val="10"/>
        <rFont val="Times New Roman"/>
        <family val="1"/>
      </rPr>
      <t>Надано інформацію про проведення. Участь взяли: представники комунального закладу "Костопільська спеціалізована ЗОШ-інтернат І-ІІ ступенів Рівнен обл ради", ГО "Сонячниц промінь"</t>
    </r>
  </si>
  <si>
    <t>06 вересня, м. Житомир, вул. Синельниківська, 12</t>
  </si>
  <si>
    <r>
      <t xml:space="preserve">Захід проведено. 
</t>
    </r>
    <r>
      <rPr>
        <sz val="10"/>
        <rFont val="Times New Roman"/>
        <family val="1"/>
      </rPr>
      <t>Надано інформацію про проведення. Участь взяли: представники комунального закладу "Житомирська спеціалізована ЗОШ-інтернат №9", ГО "Житомирський обл БФ комплексної реабіліт дітей-інвал та молоді"</t>
    </r>
  </si>
  <si>
    <t>04 вересня, м. Херсон, провул. Комбайновий, 11 а</t>
  </si>
  <si>
    <r>
      <t xml:space="preserve">Захід проведено.
</t>
    </r>
    <r>
      <rPr>
        <sz val="10"/>
        <rFont val="Times New Roman"/>
        <family val="1"/>
      </rPr>
      <t>Надано інформацію про проведення. Участь взяли: Херсонська міська ГО матерів дітей-інвалідів "Серце матері"</t>
    </r>
  </si>
  <si>
    <t>05 вересня, м. Тернопіль, вул. Руська, 19</t>
  </si>
  <si>
    <r>
      <t xml:space="preserve">Захід проведено.
</t>
    </r>
    <r>
      <rPr>
        <sz val="10"/>
        <rFont val="Times New Roman"/>
        <family val="1"/>
      </rPr>
      <t>Надано інформацію про проведення. Участь взяли: ГО "Центр сприяння дітям з синдромом Дауна "Бебіко"</t>
    </r>
  </si>
  <si>
    <t>25 вересня, м. Луцьк, вул. Шопена, 18</t>
  </si>
  <si>
    <t>21 вересня, м. Хмельницький, вул. Курчатова, 17</t>
  </si>
  <si>
    <r>
      <t>Захід проведено.</t>
    </r>
    <r>
      <rPr>
        <sz val="10"/>
        <rFont val="Times New Roman"/>
        <family val="1"/>
      </rPr>
      <t xml:space="preserve">
Надано інформацію про проведення. Участь взяли: ГО Хмельницький Фонд соц зах та реабіл інвал з дитинства, Центр реабіл та тимчасового перебування інвалідів з розумовою відсталістю "Родинний затишок"</t>
    </r>
  </si>
  <si>
    <t>27-29 вересня, м. Львів, вул. Винниченка, 18</t>
  </si>
  <si>
    <r>
      <t xml:space="preserve">Захід проведено.
</t>
    </r>
    <r>
      <rPr>
        <sz val="10"/>
        <rFont val="Times New Roman"/>
        <family val="1"/>
      </rPr>
      <t>Надно інформацію про проведення. Участь взяли: заступ директора Львівського відділення ФСЗІ Івань Р.Д, директор Департ соц зах Львівської ОДА Кузяк Н.О, заступ нач Пенсійного фонду Левицька Г.І</t>
    </r>
  </si>
  <si>
    <t>05-09 вересня, смт. Затока, бул. Золотий Берег, 81, б/в "Надзбруччя"</t>
  </si>
  <si>
    <r>
      <t xml:space="preserve">Захід проведено.
</t>
    </r>
    <r>
      <rPr>
        <sz val="10"/>
        <rFont val="Times New Roman"/>
        <family val="1"/>
      </rPr>
      <t>Надно інформацію про проведення. Участь взяли: керівники та активісти регіональних осередків ВОІ СОІУ, представники ФСЗІ</t>
    </r>
  </si>
  <si>
    <r>
      <t xml:space="preserve">3 дні, </t>
    </r>
    <r>
      <rPr>
        <sz val="10"/>
        <color indexed="10"/>
        <rFont val="Times New Roman"/>
        <family val="1"/>
      </rPr>
      <t>вересень, Одеська область</t>
    </r>
  </si>
  <si>
    <t>02-05 вересня, смт. Затока, бул. Золотий берег, 81 б/в "Надзбруччя"</t>
  </si>
  <si>
    <r>
      <t xml:space="preserve">Захід проведено. 
</t>
    </r>
    <r>
      <rPr>
        <sz val="10"/>
        <rFont val="Times New Roman"/>
        <family val="1"/>
      </rPr>
      <t>Надано інформацію про проведення. Участь взяли: представник Одеського обл відділення ФСЗІ, представники регіональних осередків ВОІ СОІУ</t>
    </r>
  </si>
  <si>
    <r>
      <t xml:space="preserve">Захід проведено. 
</t>
    </r>
    <r>
      <rPr>
        <sz val="10"/>
        <rFont val="Times New Roman"/>
        <family val="1"/>
      </rPr>
      <t>Надано інформацію про проведення. Участь взяли: представники регіональних осередків ВОІ СОІУ, члени обл жіночих комітетів, представники Одеського обл відділення ФСЗІ, Пенсійного фонду, спеціаліст лектор</t>
    </r>
  </si>
  <si>
    <t>22-23 вересня, м. Київ, Санаторій-профілакторій "Славутич"</t>
  </si>
  <si>
    <t>Захід проведено. 
Надано інформацію про проведення. Інформацію щодо учасників заходу не надано.</t>
  </si>
  <si>
    <t>23-24 вересня, м. Київ, Санаторій-профілакторій "Славутич"</t>
  </si>
  <si>
    <t>22 вересня, 
м. Кіцмань</t>
  </si>
  <si>
    <r>
      <t xml:space="preserve">Захід проведено. 
</t>
    </r>
    <r>
      <rPr>
        <sz val="10"/>
        <rFont val="Times New Roman"/>
        <family val="1"/>
      </rPr>
      <t>Надано інформацію про проведення. Участь взяли: районні осередки осіб з інвалідністю Чернівецької обл організації інвалідів ВОІ СОІУ, представник ОДА, департаменту соц захитс у населення, обл відділення ФСЗІ</t>
    </r>
  </si>
  <si>
    <t>13-14 вересня, м. Краматорськ</t>
  </si>
  <si>
    <r>
      <t xml:space="preserve">Захід проведено. 
</t>
    </r>
    <r>
      <rPr>
        <sz val="10"/>
        <rFont val="Times New Roman"/>
        <family val="1"/>
      </rPr>
      <t>Надано інформацію про проведення. Участь взяли: Департамент соц захисту населення Дон ОДА, відділення ФСЗІ, Донецький обл центр МСЕ, Обласний комітет доступності, Держ реабіліт установа "Центр комплексної реабілітації для осіб з інвалідністю "Донбас"</t>
    </r>
  </si>
  <si>
    <t>Сайт Донецького обл відділення ФСЗІ</t>
  </si>
  <si>
    <t>газета "Береги надії"</t>
  </si>
  <si>
    <t>Проведення обласного семінару на тему "Відстоювання інтересів та прав людей з інвалідністю  відповідно до Конвенції ООН про права інвалідів-роль  в цьому ГОІ</t>
  </si>
  <si>
    <r>
      <t xml:space="preserve">Захід проведено.
</t>
    </r>
    <r>
      <rPr>
        <sz val="10"/>
        <rFont val="Times New Roman"/>
        <family val="1"/>
      </rPr>
      <t>Надано інформацію про проведення участь взяли: Пінчук О.М. провідний фахівець Департаменту праці та соц зах населення Житомирської ОДА, Хайнацька О.О. заступ директора департ прац та соц зах населення Житомир міськ ради, Денисенко Т.Д. заступ директора ФСЗІ, Гончарук Н.В. нач відділу Житомирського обл центру зайнятості, Шубіна Г.В. представник народного центру творчості</t>
    </r>
  </si>
  <si>
    <t>Газета "Ехо", Сайт ФСЗІ, Фейсбук</t>
  </si>
  <si>
    <r>
      <t xml:space="preserve">Захід проведено. 
</t>
    </r>
    <r>
      <rPr>
        <sz val="10"/>
        <rFont val="Times New Roman"/>
        <family val="1"/>
      </rPr>
      <t>Надано інформацію про проведення. Участь взяли: Пінчук О.М -провідний фахівець департ праці Житомир ОДА, Логінов В.В. представник Держ служби у справах ветеранів АТО, Житомирський сектор, Хмілевська О.О. заступ директор Департ ПСЗН Житомир міськ ради, Возний Я.Ю. директор Житомир обл ФСЗІ, Гончарук Н.В. та Кухарець Н.С. представн Житомир обл центру зайнятості, Шемчук А.С</t>
    </r>
  </si>
  <si>
    <t>25 вересня, Закарпатська обл, м. Ужгород, пл. Народна, 4, малий зал ОДА</t>
  </si>
  <si>
    <r>
      <t xml:space="preserve">Захід проведено. 
</t>
    </r>
    <r>
      <rPr>
        <sz val="10"/>
        <rFont val="Times New Roman"/>
        <family val="1"/>
      </rPr>
      <t>Надано інформацію про проведення. Участь взяли: Управління соц зах населення Закарпатської ОДА Скубенич М.І заступ директора комплексного центру реабіліт департ соц зах, Рошкович І. заступ директора центру реабіліт "Дорога життя" Закарпатське обл відділення ФСЗІ, ін.</t>
    </r>
  </si>
  <si>
    <t>23 вересня, 
м. Івано-Франківськ</t>
  </si>
  <si>
    <r>
      <t xml:space="preserve">Захід проведено.
</t>
    </r>
    <r>
      <rPr>
        <sz val="10"/>
        <rFont val="Times New Roman"/>
        <family val="1"/>
      </rPr>
      <t>Надано інформацію про проведення. Участь взяли: Директор ФСЗІ Жураківський В.Ю, В.о. директора Департаменту соц захисту населення ОДА в. Яворівський, заступ директора Департ при МВК Кузюк Н.М.</t>
    </r>
  </si>
  <si>
    <t>Телебачення "3 студія", "Галиччина",  "Карпати", соціальні мережі</t>
  </si>
  <si>
    <t>12-14 вересня, Львівська обл, Сокальський р-н, с.Комарів</t>
  </si>
  <si>
    <r>
      <t xml:space="preserve">Захід проведено.
</t>
    </r>
    <r>
      <rPr>
        <sz val="10"/>
        <rFont val="Times New Roman"/>
        <family val="1"/>
      </rPr>
      <t>Надано інформацію про проведення. Участь взяли: "Інваспорт", представники органів виконавчої влади (управління з питань фіз культури та спорту ОДА, головне управління соц зах населення ОДА)</t>
    </r>
  </si>
  <si>
    <t>23-24 вересня, Луганська обл, м. кремінна , вул. Дражевського, 17 а</t>
  </si>
  <si>
    <r>
      <t xml:space="preserve">Захід проведено.
</t>
    </r>
    <r>
      <rPr>
        <sz val="10"/>
        <rFont val="Times New Roman"/>
        <family val="1"/>
      </rPr>
      <t>Надано інформацію про проведення. Учась взяли:  Старобільська районна організація інвал "Вікторія", Рубіжанська організація інвалідів "Аргонафти" ,Лисичанське міськ товариство інвалідів "Джерело", Кремінське рай товариство інвал "Віра", представники Луганського обл відділення ФСЗІ, ін.</t>
    </r>
  </si>
  <si>
    <t>27-28 вересня, Тернопіль-Кременець-Кременецький район</t>
  </si>
  <si>
    <r>
      <t xml:space="preserve">Захід проведено. 
</t>
    </r>
    <r>
      <rPr>
        <sz val="10"/>
        <rFont val="Times New Roman"/>
        <family val="1"/>
      </rPr>
      <t xml:space="preserve">Надано інформацію про проведення . Участь взяли: заступ голови облдержадміністрації Валов О.В, керівники (представники) органів влади - члени комітетів доступності інвалідів при облдержадміністрації, представник ФСЗІ, ін. </t>
    </r>
  </si>
  <si>
    <t>23-24 вересня, Харківська обл,  Зміївський район, с. Дачне</t>
  </si>
  <si>
    <r>
      <t xml:space="preserve">Захід проведено.
</t>
    </r>
    <r>
      <rPr>
        <sz val="10"/>
        <rFont val="Times New Roman"/>
        <family val="1"/>
      </rPr>
      <t>Надано інформацію про проведення. Участь взяли:  представники Нововодолазівської та Дозівської організацій інвалідів, Харківська організація інвалідів та ветеранів, ФСЗІ</t>
    </r>
  </si>
  <si>
    <t>24-25 вересня, Харківська обл,  Зміївський район, с. Дачне</t>
  </si>
  <si>
    <r>
      <t xml:space="preserve">1 день, </t>
    </r>
    <r>
      <rPr>
        <sz val="10"/>
        <color indexed="10"/>
        <rFont val="Times New Roman"/>
        <family val="1"/>
      </rPr>
      <t xml:space="preserve">листопад, </t>
    </r>
    <r>
      <rPr>
        <sz val="10"/>
        <rFont val="Times New Roman"/>
        <family val="1"/>
      </rPr>
      <t xml:space="preserve">
м. Дніпро</t>
    </r>
  </si>
  <si>
    <r>
      <t xml:space="preserve">Зміна терміну проведення. </t>
    </r>
    <r>
      <rPr>
        <sz val="10"/>
        <rFont val="Times New Roman"/>
        <family val="1"/>
      </rPr>
      <t>Погоджено Фондом лист від 09.10.17
№1/4-1203/02-02</t>
    </r>
  </si>
  <si>
    <r>
      <t xml:space="preserve">1 день, </t>
    </r>
    <r>
      <rPr>
        <sz val="10"/>
        <color indexed="10"/>
        <rFont val="Times New Roman"/>
        <family val="1"/>
      </rPr>
      <t xml:space="preserve">жовтень, </t>
    </r>
    <r>
      <rPr>
        <sz val="10"/>
        <rFont val="Times New Roman"/>
        <family val="1"/>
      </rPr>
      <t xml:space="preserve">
м. Ковель</t>
    </r>
  </si>
  <si>
    <r>
      <t xml:space="preserve">1 день, </t>
    </r>
    <r>
      <rPr>
        <sz val="10"/>
        <color indexed="10"/>
        <rFont val="Times New Roman"/>
        <family val="1"/>
      </rPr>
      <t xml:space="preserve">листопад, </t>
    </r>
    <r>
      <rPr>
        <sz val="10"/>
        <rFont val="Times New Roman"/>
        <family val="1"/>
      </rPr>
      <t>Запорізька обл.</t>
    </r>
  </si>
  <si>
    <r>
      <rPr>
        <sz val="10"/>
        <color indexed="10"/>
        <rFont val="Times New Roman"/>
        <family val="1"/>
      </rPr>
      <t xml:space="preserve">Зміна терміну проведення. </t>
    </r>
    <r>
      <rPr>
        <sz val="10"/>
        <rFont val="Times New Roman"/>
        <family val="1"/>
      </rPr>
      <t>Погоджено Фондом лист від 09.10.17
№1/4-1203/02-02</t>
    </r>
  </si>
  <si>
    <r>
      <t xml:space="preserve">1 день, </t>
    </r>
    <r>
      <rPr>
        <sz val="10"/>
        <color indexed="10"/>
        <rFont val="Times New Roman"/>
        <family val="1"/>
      </rPr>
      <t xml:space="preserve">жовтень, </t>
    </r>
    <r>
      <rPr>
        <sz val="10"/>
        <rFont val="Times New Roman"/>
        <family val="1"/>
      </rPr>
      <t>Кіровоградська обл</t>
    </r>
  </si>
  <si>
    <r>
      <t xml:space="preserve">Зміна терміну проведення
</t>
    </r>
    <r>
      <rPr>
        <sz val="10"/>
        <rFont val="Times New Roman"/>
        <family val="1"/>
      </rPr>
      <t xml:space="preserve">Погоджено Фондом лист від 07.07.17
№1/4-720/02-02
</t>
    </r>
    <r>
      <rPr>
        <sz val="10"/>
        <color indexed="10"/>
        <rFont val="Times New Roman"/>
        <family val="1"/>
      </rPr>
      <t xml:space="preserve">Зміна терміну проведення. </t>
    </r>
    <r>
      <rPr>
        <sz val="10"/>
        <rFont val="Times New Roman"/>
        <family val="1"/>
      </rPr>
      <t>Погоджено Фондом лист від 09.10.17
№1/4-1203/02-02</t>
    </r>
  </si>
  <si>
    <r>
      <t xml:space="preserve">1 день,  </t>
    </r>
    <r>
      <rPr>
        <sz val="10"/>
        <color indexed="10"/>
        <rFont val="Times New Roman"/>
        <family val="1"/>
      </rPr>
      <t xml:space="preserve">жовтень, </t>
    </r>
    <r>
      <rPr>
        <sz val="10"/>
        <rFont val="Times New Roman"/>
        <family val="1"/>
      </rPr>
      <t xml:space="preserve">
м. Фастів</t>
    </r>
  </si>
  <si>
    <r>
      <t xml:space="preserve">Зміна терміну проведення
</t>
    </r>
    <r>
      <rPr>
        <sz val="10"/>
        <rFont val="Times New Roman"/>
        <family val="1"/>
      </rPr>
      <t xml:space="preserve">Погоджено Фондом лист від 08.06.17
№1/4-550/02-02
</t>
    </r>
    <r>
      <rPr>
        <sz val="10"/>
        <color indexed="10"/>
        <rFont val="Times New Roman"/>
        <family val="1"/>
      </rPr>
      <t xml:space="preserve">Зміна терміну проведення. </t>
    </r>
    <r>
      <rPr>
        <sz val="10"/>
        <rFont val="Times New Roman"/>
        <family val="1"/>
      </rPr>
      <t>Погоджено Фондом лист від 09.10.17
№1/4-1203/02-02</t>
    </r>
  </si>
  <si>
    <r>
      <t xml:space="preserve">м.Балта </t>
    </r>
    <r>
      <rPr>
        <sz val="10"/>
        <color indexed="10"/>
        <rFont val="Times New Roman"/>
        <family val="1"/>
      </rPr>
      <t xml:space="preserve">жовтень, </t>
    </r>
  </si>
  <si>
    <r>
      <t xml:space="preserve">3 дні, </t>
    </r>
    <r>
      <rPr>
        <sz val="10"/>
        <color indexed="10"/>
        <rFont val="Times New Roman"/>
        <family val="1"/>
      </rPr>
      <t xml:space="preserve">листопад, </t>
    </r>
    <r>
      <rPr>
        <sz val="10"/>
        <rFont val="Times New Roman"/>
        <family val="1"/>
      </rPr>
      <t xml:space="preserve">
м. Київ</t>
    </r>
  </si>
  <si>
    <r>
      <t xml:space="preserve">1 день, </t>
    </r>
    <r>
      <rPr>
        <sz val="10"/>
        <color indexed="10"/>
        <rFont val="Times New Roman"/>
        <family val="1"/>
      </rPr>
      <t xml:space="preserve">жовтень, </t>
    </r>
    <r>
      <rPr>
        <sz val="10"/>
        <rFont val="Times New Roman"/>
        <family val="1"/>
      </rPr>
      <t>Одеська обл</t>
    </r>
  </si>
  <si>
    <r>
      <t xml:space="preserve">1 день, </t>
    </r>
    <r>
      <rPr>
        <sz val="10"/>
        <color indexed="10"/>
        <rFont val="Times New Roman"/>
        <family val="1"/>
      </rPr>
      <t xml:space="preserve">жовтень, </t>
    </r>
    <r>
      <rPr>
        <sz val="10"/>
        <rFont val="Times New Roman"/>
        <family val="1"/>
      </rPr>
      <t>Одеська обл</t>
    </r>
  </si>
  <si>
    <r>
      <t xml:space="preserve">Зміна терміну проведення 
</t>
    </r>
    <r>
      <rPr>
        <sz val="10"/>
        <color indexed="8"/>
        <rFont val="Times New Roman"/>
        <family val="1"/>
      </rPr>
      <t xml:space="preserve">Погоджено Фондом лист від 07.07.17 
№1/4-720/02-02
</t>
    </r>
    <r>
      <rPr>
        <sz val="10"/>
        <color indexed="10"/>
        <rFont val="Times New Roman"/>
        <family val="1"/>
      </rPr>
      <t>Зміна терміну проведення</t>
    </r>
    <r>
      <rPr>
        <sz val="10"/>
        <color indexed="8"/>
        <rFont val="Times New Roman"/>
        <family val="1"/>
      </rPr>
      <t xml:space="preserve">
Погоджено Фондом лист від 09.08.17
№1/4-885/02-02
</t>
    </r>
    <r>
      <rPr>
        <sz val="10"/>
        <color indexed="10"/>
        <rFont val="Times New Roman"/>
        <family val="1"/>
      </rPr>
      <t>Зміна терміну проведення</t>
    </r>
    <r>
      <rPr>
        <sz val="10"/>
        <color indexed="8"/>
        <rFont val="Times New Roman"/>
        <family val="1"/>
      </rPr>
      <t xml:space="preserve">
Погоджено Фондом лист від 06.09.17
№1/4-1014/02-02
</t>
    </r>
    <r>
      <rPr>
        <sz val="10"/>
        <color indexed="10"/>
        <rFont val="Times New Roman"/>
        <family val="1"/>
      </rPr>
      <t xml:space="preserve">Зміна терміну проведення. </t>
    </r>
    <r>
      <rPr>
        <sz val="10"/>
        <color indexed="8"/>
        <rFont val="Times New Roman"/>
        <family val="1"/>
      </rPr>
      <t>Погоджено Фондом лист від 09.10.17
№1/4-1203/02-02</t>
    </r>
  </si>
  <si>
    <r>
      <t xml:space="preserve">1 день, </t>
    </r>
    <r>
      <rPr>
        <sz val="10"/>
        <color indexed="10"/>
        <rFont val="Times New Roman"/>
        <family val="1"/>
      </rPr>
      <t xml:space="preserve">жовтень, </t>
    </r>
    <r>
      <rPr>
        <sz val="10"/>
        <rFont val="Times New Roman"/>
        <family val="1"/>
      </rPr>
      <t xml:space="preserve">
м. Київ</t>
    </r>
  </si>
  <si>
    <t>26 вересня, м. Житомир, Майдан Корольова, 12</t>
  </si>
  <si>
    <t>25 вересня, пл. Корольова, 12</t>
  </si>
  <si>
    <t>17-18 серпня, м. Одеса, вул. Французький Бульвар, 52</t>
  </si>
  <si>
    <r>
      <rPr>
        <i/>
        <sz val="10"/>
        <color indexed="10"/>
        <rFont val="Times New Roman"/>
        <family val="1"/>
      </rPr>
      <t xml:space="preserve">Зміна суми заходу </t>
    </r>
    <r>
      <rPr>
        <i/>
        <sz val="10"/>
        <rFont val="Times New Roman"/>
        <family val="1"/>
      </rPr>
      <t xml:space="preserve">
</t>
    </r>
    <r>
      <rPr>
        <sz val="10"/>
        <rFont val="Times New Roman"/>
        <family val="1"/>
      </rPr>
      <t>Погоджено МСП лист від 02.10.17 
№1039/0/131-17/174</t>
    </r>
  </si>
  <si>
    <r>
      <t xml:space="preserve">Зміна терміну проведення
</t>
    </r>
    <r>
      <rPr>
        <sz val="10"/>
        <rFont val="Times New Roman"/>
        <family val="1"/>
      </rPr>
      <t xml:space="preserve">Погоджено Фондом лист від 08.06.17
№1/4-552/02-02
</t>
    </r>
    <r>
      <rPr>
        <sz val="10"/>
        <color indexed="10"/>
        <rFont val="Times New Roman"/>
        <family val="1"/>
      </rPr>
      <t>Зміна суми заходу</t>
    </r>
    <r>
      <rPr>
        <sz val="10"/>
        <rFont val="Times New Roman"/>
        <family val="1"/>
      </rPr>
      <t xml:space="preserve">
Погоджено МСП лист від 02.10.17 
№1039/0/131-17/174</t>
    </r>
  </si>
  <si>
    <r>
      <t xml:space="preserve">Зміна терміну проведення
</t>
    </r>
    <r>
      <rPr>
        <sz val="10"/>
        <rFont val="Times New Roman"/>
        <family val="1"/>
      </rPr>
      <t>Погоджено Фондом лист від 09.08.17
№1/4-885/02-02</t>
    </r>
    <r>
      <rPr>
        <sz val="10"/>
        <color indexed="10"/>
        <rFont val="Times New Roman"/>
        <family val="1"/>
      </rPr>
      <t xml:space="preserve">
Зміна терміну проведення
</t>
    </r>
    <r>
      <rPr>
        <sz val="10"/>
        <rFont val="Times New Roman"/>
        <family val="1"/>
      </rPr>
      <t>Погоджено Фондом лист від 06.09.17
№1/4-1014/02-02</t>
    </r>
    <r>
      <rPr>
        <sz val="10"/>
        <color indexed="10"/>
        <rFont val="Times New Roman"/>
        <family val="1"/>
      </rPr>
      <t xml:space="preserve">
Зміна терміну проведення. </t>
    </r>
    <r>
      <rPr>
        <sz val="10"/>
        <rFont val="Times New Roman"/>
        <family val="1"/>
      </rPr>
      <t xml:space="preserve">Погоджено Фондом лист від 09.10.17
№1/4-1203/02-02
</t>
    </r>
    <r>
      <rPr>
        <sz val="10"/>
        <color indexed="10"/>
        <rFont val="Times New Roman"/>
        <family val="1"/>
      </rPr>
      <t xml:space="preserve">Зміна суми заходу </t>
    </r>
    <r>
      <rPr>
        <sz val="10"/>
        <rFont val="Times New Roman"/>
        <family val="1"/>
      </rPr>
      <t>Погоджено МСП лист від 02.10.17
№1039/0/131-17/174</t>
    </r>
  </si>
  <si>
    <r>
      <t xml:space="preserve"> 2 дні, </t>
    </r>
    <r>
      <rPr>
        <sz val="10"/>
        <color indexed="10"/>
        <rFont val="Times New Roman"/>
        <family val="1"/>
      </rPr>
      <t>жовтень, 
м. Львів</t>
    </r>
  </si>
  <si>
    <r>
      <rPr>
        <sz val="10"/>
        <color indexed="10"/>
        <rFont val="Times New Roman"/>
        <family val="1"/>
      </rPr>
      <t xml:space="preserve">Зміна місця та терміну проведення </t>
    </r>
    <r>
      <rPr>
        <sz val="10"/>
        <rFont val="Times New Roman"/>
        <family val="1"/>
      </rPr>
      <t xml:space="preserve">
Погоджено Фондом лист від 19.10.17
№1/4-1276/02-02</t>
    </r>
  </si>
  <si>
    <t>13-15 жовтня, 
м. Київ</t>
  </si>
  <si>
    <r>
      <t xml:space="preserve">Захід проведено.
</t>
    </r>
    <r>
      <rPr>
        <sz val="10"/>
        <rFont val="Times New Roman"/>
        <family val="1"/>
      </rPr>
      <t>Надано інформацію про проведення. Участь взяли: Представник ФСЗІ Журба А.О, Болтівець С.І, голова Всеукраїн координац бюро Міжнарод громадсько-держ програми "Освіта дорослих України", професор психології, Лацюга А. старший співробітник Нац музею Т. Шевченка, Назаренко Б.С. голова Громадської ради при КМДА, представники ЗМІ</t>
    </r>
  </si>
  <si>
    <t>12-13 жовтня, м. Львів</t>
  </si>
  <si>
    <t>Захід проведено. 
Надано інформацію про проведення. Участь взяли: Управління охорони здор Львівської міськ ради, Львів обл відділення ФСЗІ, Департ гуманітарної політики Львів міськ ради, Львівський обл центр МСЕК, Львівський держ університет фіз реабіліт, Львів держ онкологічний регіональний лікувально-діагностичний центр ін</t>
  </si>
  <si>
    <t>16-18 жовтня, м. Дніпро</t>
  </si>
  <si>
    <r>
      <t xml:space="preserve">Захід проведено. 
</t>
    </r>
    <r>
      <rPr>
        <sz val="10"/>
        <rFont val="Times New Roman"/>
        <family val="1"/>
      </rPr>
      <t>Надано інформацію про проведення. Участь взяли: Дніпропетровська ОДА Департамент соц захисту населення, Дніпропетрвськ єпархальний відділ соц служіння</t>
    </r>
  </si>
  <si>
    <t>Сайт ВГО, сайт Дніпрпетровської ОДА, сайт Дніпропетровської міськ ради</t>
  </si>
  <si>
    <t>17 жовтня, 
м. Київ</t>
  </si>
  <si>
    <r>
      <t xml:space="preserve">Захід проведено. 
</t>
    </r>
    <r>
      <rPr>
        <sz val="10"/>
        <rFont val="Times New Roman"/>
        <family val="1"/>
      </rPr>
      <t>Надано інформацію про проведення. Участь взяли: Міжнародна ГО "HealthProm" (Лондон), Дитячий фонд ООН (ЮНІСЕФ), Дніпропетровська обл БО "Ангел Дитинства", Батьківський клуб "Світанок", представники ЗМІ</t>
    </r>
  </si>
  <si>
    <t>18-19 жовтня, 
Київський міськ палац ветеранів, вул. Бастіонна, 11</t>
  </si>
  <si>
    <r>
      <t xml:space="preserve">Захід проведено. 
</t>
    </r>
    <r>
      <rPr>
        <sz val="10"/>
        <rFont val="Times New Roman"/>
        <family val="1"/>
      </rPr>
      <t>Надано інформацію про проведення. Участь взяли: ГО, що входять в склад ВСГО "Конфедерація ГОІ України", заступ нач відділу Київського Відділення ФСЗІ Бєлова Н.В,  заступ директора Київ міськ центру соціальної, професійної та трудової реабіл інвал Гегель Т.В</t>
    </r>
  </si>
  <si>
    <t>20-22 жовтня, м. Київ</t>
  </si>
  <si>
    <r>
      <t xml:space="preserve">Захід проведено. 
</t>
    </r>
    <r>
      <rPr>
        <sz val="10"/>
        <rFont val="Times New Roman"/>
        <family val="1"/>
      </rPr>
      <t>Надано інформацію про проведення. Участь взяли: Київ міськ відділення ФСЗІ, ГО людей з інвал - онкохворих з різних обл України, Ортопедичний науково-виробничий реабіліт центр "Ортес", дочірнє підприємство компанії "Пофам-Познань" (Польща), ін.</t>
    </r>
  </si>
  <si>
    <t>18 жовтня, 
м. Ново-Миргород, Кіровоградська область</t>
  </si>
  <si>
    <r>
      <t xml:space="preserve">Захід проведено. 
</t>
    </r>
    <r>
      <rPr>
        <sz val="10"/>
        <rFont val="Times New Roman"/>
        <family val="1"/>
      </rPr>
      <t>Надано інформацію про проведення. Участь взяли: Сущенко К.І голова Новомиргородської РОІ, Щербина С.С директор школи глухих, ін</t>
    </r>
  </si>
  <si>
    <t>24 жовтня, 
м. Чернівці</t>
  </si>
  <si>
    <r>
      <t xml:space="preserve">Захід проведено. 
</t>
    </r>
    <r>
      <rPr>
        <sz val="10"/>
        <rFont val="Times New Roman"/>
        <family val="1"/>
      </rPr>
      <t xml:space="preserve">Надано інформацію про проведення. Участь взяли: представники ОДА, департ соц захисту населення, обл відділення ФСЗІ, пенсійного фонду та обл центру зайнятості, районні осередки Чернівецької обл організації інвалідів ВОІ СОІУ </t>
    </r>
  </si>
  <si>
    <t>Обласне теле-радіо</t>
  </si>
  <si>
    <t>05 жовтня, м. Одеса, вул. Французький бульвар, 52, конференц-зал санаторію "Одеса"</t>
  </si>
  <si>
    <r>
      <t xml:space="preserve">Захід проведено. 
</t>
    </r>
    <r>
      <rPr>
        <sz val="10"/>
        <rFont val="Times New Roman"/>
        <family val="1"/>
      </rPr>
      <t>Надано інформацію про проведення . Участь взяли: районні організації інвалідів</t>
    </r>
  </si>
  <si>
    <t>03 жовтня, м. Біла Церква</t>
  </si>
  <si>
    <r>
      <t xml:space="preserve">Захід проведено. 
</t>
    </r>
    <r>
      <rPr>
        <sz val="10"/>
        <rFont val="Times New Roman"/>
        <family val="1"/>
      </rPr>
      <t>Надано інформацію про проведення. Участь взяли: Бабій О.А депутат Київської ОДА, Гейло І.В депутат Білоцерківської міськ ради, Джегур Г.В голова білоцерківської РДА</t>
    </r>
  </si>
  <si>
    <t>Газета "Громадська думка", Вісник Білої Церкви, "Благосвіт"</t>
  </si>
  <si>
    <t>12-13 жовтня, м. Вінниця, вул. Пушкіна, 4, готель "Поділля", вул. Пирогова, 135-а</t>
  </si>
  <si>
    <r>
      <t xml:space="preserve">Захід проведено.
</t>
    </r>
    <r>
      <rPr>
        <sz val="10"/>
        <rFont val="Times New Roman"/>
        <family val="1"/>
      </rPr>
      <t>Надано інформацію про проведення. Участь взяли: представники регіональних осередків ВОІ СОІУ, заступ директора відділення ФСЗІ Черненко Ю.М, ректор Вінницького ДПУ Лазаренко Н.І, представник департаменту соціального захисту населення</t>
    </r>
  </si>
  <si>
    <t>Газети "Благосвіт", "Сила духу", Фейсбук, Сайт ВГО</t>
  </si>
  <si>
    <t>16-17 жовтня, м. Київ, вул. Петропавлівська, 24, готельний комплекс "Верховина"</t>
  </si>
  <si>
    <r>
      <t xml:space="preserve">Захід проведено.
</t>
    </r>
    <r>
      <rPr>
        <sz val="10"/>
        <rFont val="Times New Roman"/>
        <family val="1"/>
      </rPr>
      <t>Надно інформацію про проведення. Участь взяли: голл\ова правління Міжнародної громадської організації "Міжнародна ліга захисту прав громадян України" Багіров Е.С, представник Київського відділення ФСЗІ Свіженко Л.А</t>
    </r>
  </si>
  <si>
    <t xml:space="preserve">Газети "Благосвіт", "Сила духу", "Берег надії", </t>
  </si>
  <si>
    <r>
      <rPr>
        <i/>
        <sz val="10"/>
        <color indexed="10"/>
        <rFont val="Times New Roman"/>
        <family val="1"/>
      </rPr>
      <t xml:space="preserve">Зміна суми заходу </t>
    </r>
    <r>
      <rPr>
        <sz val="10"/>
        <rFont val="Times New Roman"/>
        <family val="1"/>
      </rPr>
      <t>погоджено МСП лист від 23.10.17
№1032/0/131-17/174</t>
    </r>
  </si>
  <si>
    <r>
      <rPr>
        <i/>
        <sz val="10"/>
        <color indexed="10"/>
        <rFont val="Times New Roman"/>
        <family val="1"/>
      </rPr>
      <t>Зміна суми та кількості учасників заходу</t>
    </r>
    <r>
      <rPr>
        <sz val="10"/>
        <rFont val="Times New Roman"/>
        <family val="1"/>
      </rPr>
      <t xml:space="preserve"> погоджено МСП лист від 23.10.17
№1032/0/131-17/174</t>
    </r>
  </si>
  <si>
    <r>
      <rPr>
        <i/>
        <sz val="10"/>
        <color indexed="10"/>
        <rFont val="Times New Roman"/>
        <family val="1"/>
      </rPr>
      <t xml:space="preserve">Зміна суми та кількості учасників заходу </t>
    </r>
    <r>
      <rPr>
        <sz val="10"/>
        <rFont val="Times New Roman"/>
        <family val="1"/>
      </rPr>
      <t>погоджено МСП лист від 23.10.17
№1032/0/131-17/174</t>
    </r>
  </si>
  <si>
    <r>
      <t xml:space="preserve">Зміна суми заходу </t>
    </r>
    <r>
      <rPr>
        <sz val="10"/>
        <rFont val="Times New Roman"/>
        <family val="1"/>
      </rPr>
      <t>погоджено МСП лист від 23.10.17
№1032/0/131-17/174</t>
    </r>
  </si>
  <si>
    <r>
      <t xml:space="preserve">Зміна суми та кількості учасників заходу 
</t>
    </r>
    <r>
      <rPr>
        <sz val="10"/>
        <rFont val="Times New Roman"/>
        <family val="1"/>
      </rPr>
      <t xml:space="preserve">Погоджено листом МСП від 12.07.17
№661/0/131-17/174
</t>
    </r>
    <r>
      <rPr>
        <sz val="10"/>
        <color indexed="10"/>
        <rFont val="Times New Roman"/>
        <family val="1"/>
      </rPr>
      <t xml:space="preserve">Зміна суми заходу </t>
    </r>
    <r>
      <rPr>
        <sz val="10"/>
        <rFont val="Times New Roman"/>
        <family val="1"/>
      </rPr>
      <t xml:space="preserve">
Погоджено МСП лист від 18.10.17
№1113/0/131-17174</t>
    </r>
  </si>
  <si>
    <r>
      <t xml:space="preserve">Зміна суми та кількості учасників заходу 
</t>
    </r>
    <r>
      <rPr>
        <sz val="10"/>
        <rFont val="Times New Roman"/>
        <family val="1"/>
      </rPr>
      <t xml:space="preserve">Погоджено листом МСП від 12.07.17
№661/0/131-17/174
</t>
    </r>
    <r>
      <rPr>
        <sz val="10"/>
        <color indexed="10"/>
        <rFont val="Times New Roman"/>
        <family val="1"/>
      </rPr>
      <t xml:space="preserve">Зміна суми та кількості учасників заходу </t>
    </r>
    <r>
      <rPr>
        <sz val="10"/>
        <rFont val="Times New Roman"/>
        <family val="1"/>
      </rPr>
      <t xml:space="preserve">
Погоджено МСП лист від 18.10.17
№1113/0/131-17174</t>
    </r>
  </si>
  <si>
    <t>травень - листопад, Київська, Миколаїв-ська, Черкаська, Запорізька, Дніпровська області</t>
  </si>
  <si>
    <r>
      <t xml:space="preserve">Зміна суми заходу </t>
    </r>
    <r>
      <rPr>
        <sz val="10"/>
        <rFont val="Times New Roman"/>
        <family val="1"/>
      </rPr>
      <t xml:space="preserve">
Погоджено листом МСП від 12.07.17
№661/0/131-17/174
</t>
    </r>
    <r>
      <rPr>
        <sz val="10"/>
        <color indexed="10"/>
        <rFont val="Times New Roman"/>
        <family val="1"/>
      </rPr>
      <t xml:space="preserve">Зміна суми заходу </t>
    </r>
    <r>
      <rPr>
        <sz val="10"/>
        <rFont val="Times New Roman"/>
        <family val="1"/>
      </rPr>
      <t xml:space="preserve">
Погоджено МСП лист від 18.10.17
№1113/0/131-17174</t>
    </r>
  </si>
  <si>
    <t>Захід скасовано
Погоджено МСП лист від 19.10.2017
№1117/0/131-17/174</t>
  </si>
  <si>
    <r>
      <t xml:space="preserve">Зміна суми та кількості учасників заходу
</t>
    </r>
    <r>
      <rPr>
        <sz val="10"/>
        <rFont val="Times New Roman"/>
        <family val="1"/>
      </rPr>
      <t xml:space="preserve"> Погоджено МСП лист від 19.10.2017
№1117/0/131-17/174</t>
    </r>
  </si>
  <si>
    <r>
      <t xml:space="preserve">Зміна суми заходу 
</t>
    </r>
    <r>
      <rPr>
        <sz val="10"/>
        <rFont val="Times New Roman"/>
        <family val="1"/>
      </rPr>
      <t>Погоджено МСП лист від 19.10.2017
№1117/0/131-17/174</t>
    </r>
  </si>
  <si>
    <t>26 жовтня, м. Київ, вул. Житомирська, 119/121</t>
  </si>
  <si>
    <r>
      <t xml:space="preserve">Захід проведено. 
</t>
    </r>
    <r>
      <rPr>
        <sz val="10"/>
        <rFont val="Times New Roman"/>
        <family val="1"/>
      </rPr>
      <t>Надано інформацію про проведення. Участь взяли: обласні відділення УНФДІЧ, заступ начальника відділу по роботі з роботодавцями Київського  відділення  ФСЗІ</t>
    </r>
  </si>
  <si>
    <t>16-18 жовтня, 
с. Конча Заспа, санаторій "Жовтень"</t>
  </si>
  <si>
    <r>
      <t xml:space="preserve">Захід проведено. 
</t>
    </r>
    <r>
      <rPr>
        <sz val="10"/>
        <rFont val="Times New Roman"/>
        <family val="1"/>
      </rPr>
      <t xml:space="preserve">Надано інформацію про проведення. Участь взяли: Президент МОІ "Союз Чорнобиль" Макаренко В.І, Президент УНФДІЧ Багрова З.Ф, представник Київського міськ відділення ФСЗІ Журба А.О, головний лікар санаторію "Жовтень" Владимиров О.А, представники усіх обл осередків ВГОІ "СЧУ" </t>
    </r>
  </si>
  <si>
    <t>26-29 жовтня, 
м. Київ</t>
  </si>
  <si>
    <t>Захід проведено. 
Надано інформацію про проведення. Участь взяли: Шевченківська районна у м. Києві держ адміністрація, відділ у справах сімї, молоді та спорту, Київське міськ відділення ФСЗІ, Соломянський районний у м. Києві Центр соц сложб для сімї, дітей та молоді</t>
  </si>
  <si>
    <t>25 жовтня, 
м. Київ</t>
  </si>
  <si>
    <r>
      <t xml:space="preserve">Захід проведено. 
</t>
    </r>
    <r>
      <rPr>
        <sz val="10"/>
        <rFont val="Times New Roman"/>
        <family val="1"/>
      </rPr>
      <t xml:space="preserve">Надано інформацію про проведення. Участь взяли: Уповноважений Президента України з прав людей з інвалідністю, Національна поліція України, представники ЗМІ та ГО людей з інвалідністю </t>
    </r>
  </si>
  <si>
    <t>Сайт ВГО, Укрінформ</t>
  </si>
  <si>
    <t>Сайт ВГО, Укрінформ, UNN  Українські національні новини, Факти, Хрещатик. Газета Київської міськ ради</t>
  </si>
  <si>
    <t>02-03 листопада, Київська обл, смт. Козин, санаторій "Пролісок"</t>
  </si>
  <si>
    <r>
      <t xml:space="preserve">Захід проведено.
</t>
    </r>
    <r>
      <rPr>
        <sz val="10"/>
        <rFont val="Times New Roman"/>
        <family val="1"/>
      </rPr>
      <t>Надано інформацію про проведення участь взяли:
керівники та волотери обл осередків ГОІ ВАПІ, представники: КМІС, НУ "Києво-Могилянська академія"  Глигало Ю.В, представник Київського міського ФСЗІ</t>
    </r>
  </si>
  <si>
    <t>18-20 жовтня, Пуща-Водиця, вул. Курортна, 6</t>
  </si>
  <si>
    <r>
      <t xml:space="preserve">Захід проведено. 
</t>
    </r>
    <r>
      <rPr>
        <sz val="10"/>
        <rFont val="Times New Roman"/>
        <family val="1"/>
      </rPr>
      <t xml:space="preserve">Надано інформацію про проведення. Участь взяли: представник Київського міськ відділення ФСЗІ, Стрій І.В психолог Київського міськ центру соц, проф та трудової реабіліт інвал, Бреус С в.о директора Четвертого київського міськ центру з надання безоплатної вторинної правової допомоги, Швець Н інструктор Української школи оздоровчої скандинавської ходьби, Сазонова Л.Ю лікар нутріціолог, Забалотна А.А психолог </t>
    </r>
  </si>
  <si>
    <t>01-15 жовтня, 
Львівська обл., Турківський      р-н, с. Яворів</t>
  </si>
  <si>
    <t>Національна Асамблея людей з інвалідністю України (НАІУ),  
USAID</t>
  </si>
  <si>
    <t>Офіційний сайт Національної Асамблеї людей з інвалідністю України (НАІУ), Газета  "Без Бар'єрів"</t>
  </si>
  <si>
    <t>04 жовтня-04 листопада,                                                        м. Харків</t>
  </si>
  <si>
    <t>Міжнародна фотовиставка «РівноДоступність. Жити гідно всупереч долі»
В рамках проекту «РівноДоступність. Жити гідно всупереч долі»</t>
  </si>
  <si>
    <t>Всеукраїнський                             в рамках Міжнародного проекту</t>
  </si>
  <si>
    <t>Національна Асамблея людей з інвалідністю України (НАІУ),  
Посольство Швеції в Україні,
Шведський інститут, Харківський національний університет ім. Каразіна</t>
  </si>
  <si>
    <t>04 жовтня                                                        м. Харків</t>
  </si>
  <si>
    <t>Круглий стіл «Доступність середовища для людей з інвалідністю: шведсько-український досвід»
В рамках проекту «РівноДоступність. Жити гідно всупереч долі»</t>
  </si>
  <si>
    <t>Майстер-клас з жестової мови
В рамках проекту «РівноДоступність. Жити гідно всупереч долі»</t>
  </si>
  <si>
    <t>05 жовтня                                                        м. Харків</t>
  </si>
  <si>
    <t>Ворк-шоп «Без кордонів: ламаємо стереотипи про світ незрячих»
В рамках проекту «РівноДоступність. Жити гідно всупереч долі»</t>
  </si>
  <si>
    <t>05 жовтня,                                                        м. Київ</t>
  </si>
  <si>
    <t xml:space="preserve">Робоча зустріч представників підприємств громадських організацій людей з інвалідністю з Міністром соціальної політики України </t>
  </si>
  <si>
    <t>Національна Асамблея людей з інвалідністю України (НАІУ)</t>
  </si>
  <si>
    <t>07 жовтня,                                                         м. Київ</t>
  </si>
  <si>
    <t>Урочистий захід та прес-конференція щодо започаткування нових напрямків у конкурсних завданнях двох категорій - Univarsal Product Design і Public Space</t>
  </si>
  <si>
    <t xml:space="preserve">Всеукраїнський                             </t>
  </si>
  <si>
    <t>Національна Асамблея людей з інвалідністю України (НАІУ), SBID Ukraine, Get me to the Top Ukraine разом з British Council, UAL, Donstream Education Group</t>
  </si>
  <si>
    <t>17 жовтня,                                                         м. Київ</t>
  </si>
  <si>
    <t>Представлення проекту Twinning «Підтримка органів влади України в розробці законодавчих та адміністративних засад для запровадження системи раннього втручання та реабілітації дітей з інвалідністю і дітей, які мають ризик отримати інвалідність»</t>
  </si>
  <si>
    <t>Національна Асамблея людей з інвалідністю України (НАІУ), Мінсоцполітики</t>
  </si>
  <si>
    <t>19 жовтня,                                                         м. Київ</t>
  </si>
  <si>
    <t>Міжнародна стратегічна зустріч в рамках програми «Батьки за раннє втручання в Україні»</t>
  </si>
  <si>
    <t xml:space="preserve">Міжнародний </t>
  </si>
  <si>
    <t>19-20 жовтня,                             м. Київ</t>
  </si>
  <si>
    <t>8th Щорічний WECAN Східна Європа/Центральна Азія Адвокатування з питань раку, просвіта та аутріч</t>
  </si>
  <si>
    <t>Національна Асамблея людей з інвалідністю України (НАІУ), Всеукраїнська громадська організація людей з онкологічною інвалідністю «Разом проти раку»,
 МОЗ, Онкопортал</t>
  </si>
  <si>
    <t>19 жовтня,                             м. Львів</t>
  </si>
  <si>
    <t>20 жовтня,                             м. Львів</t>
  </si>
  <si>
    <t>Робоча група із забезпечення доступності суду та судової процедури для осіб з інвалідністю та інших маломобільних груп населення</t>
  </si>
  <si>
    <t xml:space="preserve">Всеукраїнський </t>
  </si>
  <si>
    <t>Національна Асамблея людей з інвалідністю України (НАІУ), ВГОІ «Правозахисна спілка інвалідів»</t>
  </si>
  <si>
    <t>Семінар «Інклюзивний суд: основні поняття і шляхи розвитку»</t>
  </si>
  <si>
    <t>22-26 жовтня                      м. Слов'янськ</t>
  </si>
  <si>
    <t>Учбово-адаптаційний табір «Формування лідерських якостей та навиків самостійності для дітей та юнацтва з обмеженими фізичними можливостями в ситуації кризи»</t>
  </si>
  <si>
    <t>Національна Асамблея людей з інвалідністю України (НАІУ), Луганська обласна молодіжна громадська організація „Асоціація молодих інвалідів Східного Донбасу-Схід”</t>
  </si>
  <si>
    <t>27 жовтня,                                                                      м. Львів</t>
  </si>
  <si>
    <t>Тренінг для роботодавців з питань зайнятості та працевлаштування людей з інвалідністю
В рамках проекту «Тренінги, розширення економічних можливостей, допоміжні технології та послуги медичної/фізичної реабілітації»</t>
  </si>
  <si>
    <t>протягом жовтня                                               Київ та області України</t>
  </si>
  <si>
    <t xml:space="preserve">Офіційний сайт Національної Асамблеї інвалідів України (НАІУ) </t>
  </si>
  <si>
    <t>27 жовтня, м. Новоукраїнка, Кіровоградська область</t>
  </si>
  <si>
    <r>
      <t xml:space="preserve">Захід проведено. 
</t>
    </r>
    <r>
      <rPr>
        <sz val="10"/>
        <rFont val="Times New Roman"/>
        <family val="1"/>
      </rPr>
      <t>Надано інформацію про проведення. Участь взяли: Тараненко С.А голова Новоукраїнської МОІ, Талашкевич О.М, Руденько О.М міськвикоеком Новоукраїнки, Кононенко Н.І</t>
    </r>
  </si>
  <si>
    <t>05 жовтня, м. Луцьк, пр. Волі, 36</t>
  </si>
  <si>
    <r>
      <t xml:space="preserve">Захід проведено.
</t>
    </r>
    <r>
      <rPr>
        <sz val="10"/>
        <rFont val="Times New Roman"/>
        <family val="1"/>
      </rPr>
      <t>Надано інформацію про проведення. Участь взяли: Шевчук В.О директор обл відділення ФСЗІ</t>
    </r>
  </si>
  <si>
    <t>Раділ "Луцьк"</t>
  </si>
  <si>
    <t>20 жовтня, м. Мелітополь</t>
  </si>
  <si>
    <r>
      <t xml:space="preserve">Захід проведено.
</t>
    </r>
    <r>
      <rPr>
        <sz val="10"/>
        <rFont val="Times New Roman"/>
        <family val="1"/>
      </rPr>
      <t>Надано інформацію про проведення. Участь взяли: в.о начальника Якимівського УПСЗН Корольова Г.Д, заступ голови Якимівської райдержадміністрації Сєводнєв С.П, депутат Запорізької обл ради Буряк О.М, заступ начальника відділу по  громадськості Мелітопольської рай адміністрації Бєліков М.І, ін</t>
    </r>
  </si>
  <si>
    <t>Районні газети "Слово трудівника", "Головна газета", "Мелітопольські відомості"</t>
  </si>
  <si>
    <t>25-26 жовтня, Борщівський- Заліщинський райони</t>
  </si>
  <si>
    <r>
      <t xml:space="preserve">Захід проведено. 
</t>
    </r>
    <r>
      <rPr>
        <sz val="10"/>
        <rFont val="Times New Roman"/>
        <family val="1"/>
      </rPr>
      <t>Надано інформацію про проведення . Участь взяли:заступ голови Борщівської РДА Будзінський М.В</t>
    </r>
  </si>
  <si>
    <t>24-25 жовтня, Борщівський- Заліщинський райони</t>
  </si>
  <si>
    <r>
      <rPr>
        <i/>
        <sz val="10"/>
        <rFont val="Times New Roman"/>
        <family val="1"/>
      </rPr>
      <t xml:space="preserve">Захід проведено. </t>
    </r>
    <r>
      <rPr>
        <sz val="10"/>
        <rFont val="Times New Roman"/>
        <family val="1"/>
      </rPr>
      <t xml:space="preserve">
Надано інформацію про проведення . Участь взяли:керівники, представники держ установ</t>
    </r>
  </si>
  <si>
    <t>Сайт ОДА, Фейсбук, Сайт департаменту соц захисту</t>
  </si>
  <si>
    <t>21-22 жовтня, м. Вінниця, ВДПУ ім. Коцюбинського</t>
  </si>
  <si>
    <r>
      <t xml:space="preserve">Захід проведено. 
</t>
    </r>
    <r>
      <rPr>
        <sz val="10"/>
        <rFont val="Times New Roman"/>
        <family val="1"/>
      </rPr>
      <t>Надано інформацію про проведення. Участь взяли: ВМГО "Паросток", директор Вінницького обл відділення ФСЗІ Полонський С.Д, ВЦРІ "Поділля", ВДПУ ім. Коцюбинського</t>
    </r>
  </si>
  <si>
    <t>31 жовтня, с. Вйниха, Лубенського району</t>
  </si>
  <si>
    <t>Захід проведено.
Надано інформацію про проведення. Участь взяли: голова Лубенської РДА Угляниця Г.М, заступ голови Засульської ОТГ Сіряченко С.М, районні осередки ВОІ СОІУ</t>
  </si>
  <si>
    <t>Газета "Сила духу"</t>
  </si>
  <si>
    <t xml:space="preserve">27 жовтня, 
м. Павлоград, </t>
  </si>
  <si>
    <r>
      <t xml:space="preserve">Захід проведено. 
</t>
    </r>
    <r>
      <rPr>
        <sz val="10"/>
        <rFont val="Times New Roman"/>
        <family val="1"/>
      </rPr>
      <t>Надано інформацію про проведення. Участь взяли: заступ міськ голови Шуліка О.О, головн лікар станції медико-сан допомоги Дубнікова О.І, Департ соц зах населення Тітаренко Н.О</t>
    </r>
  </si>
  <si>
    <t>12 жовтня, м. Одеса, вул. Французький бульвар, 52</t>
  </si>
  <si>
    <r>
      <t xml:space="preserve">1 день, </t>
    </r>
    <r>
      <rPr>
        <sz val="10"/>
        <color indexed="10"/>
        <rFont val="Times New Roman"/>
        <family val="1"/>
      </rPr>
      <t xml:space="preserve">листопад, </t>
    </r>
    <r>
      <rPr>
        <sz val="10"/>
        <rFont val="Times New Roman"/>
        <family val="1"/>
      </rPr>
      <t>Кіровоградська обл</t>
    </r>
  </si>
  <si>
    <r>
      <t xml:space="preserve">Зміна терміну проведення
</t>
    </r>
    <r>
      <rPr>
        <sz val="10"/>
        <rFont val="Times New Roman"/>
        <family val="1"/>
      </rPr>
      <t xml:space="preserve">Погоджено Фондом лист від 09.08.17
№1/4-885/02-02
</t>
    </r>
    <r>
      <rPr>
        <sz val="10"/>
        <color indexed="10"/>
        <rFont val="Times New Roman"/>
        <family val="1"/>
      </rPr>
      <t>Зміна терміну проведення</t>
    </r>
    <r>
      <rPr>
        <sz val="10"/>
        <rFont val="Times New Roman"/>
        <family val="1"/>
      </rPr>
      <t xml:space="preserve">
Погоджено Фондом лист від 06.09.17
№1/4-1014/02-02
</t>
    </r>
    <r>
      <rPr>
        <sz val="10"/>
        <color indexed="10"/>
        <rFont val="Times New Roman"/>
        <family val="1"/>
      </rPr>
      <t xml:space="preserve">Зміна терміну проведення. </t>
    </r>
    <r>
      <rPr>
        <sz val="10"/>
        <rFont val="Times New Roman"/>
        <family val="1"/>
      </rPr>
      <t xml:space="preserve">Погоджено Фондом лист від 09.10.17
№1/4-1203/02-02
</t>
    </r>
    <r>
      <rPr>
        <sz val="10"/>
        <color indexed="10"/>
        <rFont val="Times New Roman"/>
        <family val="1"/>
      </rPr>
      <t xml:space="preserve">Зміна терміну проведення. </t>
    </r>
    <r>
      <rPr>
        <sz val="10"/>
        <rFont val="Times New Roman"/>
        <family val="1"/>
      </rPr>
      <t>Погоджено Фондом лист від 08.11.17
№1/4-1399/02-02</t>
    </r>
  </si>
  <si>
    <r>
      <t xml:space="preserve"> 1  день,     </t>
    </r>
    <r>
      <rPr>
        <sz val="10"/>
        <color indexed="10"/>
        <rFont val="Times New Roman"/>
        <family val="1"/>
      </rPr>
      <t xml:space="preserve">листопад, </t>
    </r>
    <r>
      <rPr>
        <sz val="10"/>
        <rFont val="Times New Roman"/>
        <family val="1"/>
      </rPr>
      <t xml:space="preserve">
м. Чернівці</t>
    </r>
  </si>
  <si>
    <r>
      <t xml:space="preserve">Зміна терміну проведення
</t>
    </r>
    <r>
      <rPr>
        <sz val="10"/>
        <rFont val="Times New Roman"/>
        <family val="1"/>
      </rPr>
      <t xml:space="preserve">Погоджено Фондом лист від 07.07.17
№1/4-720/02-02
</t>
    </r>
    <r>
      <rPr>
        <sz val="10"/>
        <color indexed="10"/>
        <rFont val="Times New Roman"/>
        <family val="1"/>
      </rPr>
      <t>Зміна терміну проведення</t>
    </r>
    <r>
      <rPr>
        <sz val="10"/>
        <rFont val="Times New Roman"/>
        <family val="1"/>
      </rPr>
      <t xml:space="preserve">
Погоджено Фондом лист від 06.09.17
№1/6-257/02-02
</t>
    </r>
    <r>
      <rPr>
        <sz val="10"/>
        <color indexed="10"/>
        <rFont val="Times New Roman"/>
        <family val="1"/>
      </rPr>
      <t xml:space="preserve">Зміна терміну проведення. </t>
    </r>
    <r>
      <rPr>
        <sz val="10"/>
        <rFont val="Times New Roman"/>
        <family val="1"/>
      </rPr>
      <t>Погоджено Фондом лист від 08.11.17
№1/4-1399/02-02</t>
    </r>
  </si>
  <si>
    <r>
      <t xml:space="preserve">1 день, </t>
    </r>
    <r>
      <rPr>
        <sz val="10"/>
        <color indexed="10"/>
        <rFont val="Times New Roman"/>
        <family val="1"/>
      </rPr>
      <t xml:space="preserve">листопад, </t>
    </r>
    <r>
      <rPr>
        <sz val="10"/>
        <rFont val="Times New Roman"/>
        <family val="1"/>
      </rPr>
      <t xml:space="preserve">
м. Житомир</t>
    </r>
  </si>
  <si>
    <r>
      <rPr>
        <sz val="10"/>
        <color indexed="10"/>
        <rFont val="Times New Roman"/>
        <family val="1"/>
      </rPr>
      <t>Зміна суми та кількості учасників  заходу</t>
    </r>
    <r>
      <rPr>
        <sz val="10"/>
        <rFont val="Times New Roman"/>
        <family val="1"/>
      </rPr>
      <t xml:space="preserve"> погоджено МСП лист від 23.10.17
№1032/0/131-17/174
</t>
    </r>
    <r>
      <rPr>
        <sz val="10"/>
        <color indexed="10"/>
        <rFont val="Times New Roman"/>
        <family val="1"/>
      </rPr>
      <t xml:space="preserve">Зміна терміну проведення. </t>
    </r>
    <r>
      <rPr>
        <sz val="10"/>
        <rFont val="Times New Roman"/>
        <family val="1"/>
      </rPr>
      <t>Погоджено Фондом лист від 08.11.17
№1/4-1399/02-02</t>
    </r>
  </si>
  <si>
    <r>
      <t xml:space="preserve">1 день, </t>
    </r>
    <r>
      <rPr>
        <sz val="10"/>
        <color indexed="10"/>
        <rFont val="Times New Roman"/>
        <family val="1"/>
      </rPr>
      <t xml:space="preserve">листопад, </t>
    </r>
    <r>
      <rPr>
        <sz val="10"/>
        <rFont val="Times New Roman"/>
        <family val="1"/>
      </rPr>
      <t>м.Київ</t>
    </r>
  </si>
  <si>
    <t>19 жовтня, 
ЦП УТОГ</t>
  </si>
  <si>
    <r>
      <t xml:space="preserve">Захід проведено. 
</t>
    </r>
    <r>
      <rPr>
        <sz val="10"/>
        <rFont val="Times New Roman"/>
        <family val="1"/>
      </rPr>
      <t xml:space="preserve">Надано інформацію про проведення. Участь взяли: ВГО Спортивна федерація глухих </t>
    </r>
  </si>
  <si>
    <t>1 день, листопад, Черкаська обл</t>
  </si>
  <si>
    <t>07 жовтня, м. Чернігів</t>
  </si>
  <si>
    <r>
      <t xml:space="preserve">Захід проведено. 
</t>
    </r>
    <r>
      <rPr>
        <sz val="10"/>
        <rFont val="Times New Roman"/>
        <family val="1"/>
      </rPr>
      <t xml:space="preserve">Надано інформацію про проведення. Участь взяли: структурні підрозділи ЧОО ВОІ СОІУ та запрошені представники влади </t>
    </r>
  </si>
  <si>
    <t>05 жовтня, м. Вінниця, вул. Пирогова, 135-А</t>
  </si>
  <si>
    <r>
      <t xml:space="preserve">Захід проведено.
</t>
    </r>
    <r>
      <rPr>
        <sz val="10"/>
        <rFont val="Times New Roman"/>
        <family val="1"/>
      </rPr>
      <t xml:space="preserve">Надано інформацію про проведення. Участь взяли:Красилівське районне товариство осіб з інвал "Захист", Волочиське міськ товариство осіб з інвал "Інвазахист", Хмельницьке товариство молодих інвалідів, Хмельницьке обл відділення ФСЗІ, ін </t>
    </r>
  </si>
  <si>
    <r>
      <t xml:space="preserve">2 дні,   </t>
    </r>
    <r>
      <rPr>
        <sz val="10"/>
        <color indexed="10"/>
        <rFont val="Times New Roman"/>
        <family val="1"/>
      </rPr>
      <t xml:space="preserve">листопад, </t>
    </r>
    <r>
      <rPr>
        <sz val="10"/>
        <rFont val="Times New Roman"/>
        <family val="1"/>
      </rPr>
      <t xml:space="preserve">
м. Київ</t>
    </r>
  </si>
  <si>
    <t>5днів, листопад, 
Львівській обл.</t>
  </si>
  <si>
    <t>Круглий стіл: «Відчуження нерухомого майна у  недієздатних осіб - законопроект і стаття 12 КПІ» - Сумська область</t>
  </si>
  <si>
    <t>Круглий стіл: «Відчуження нерухомого майна у  недієздатних осіб - законопроект і стаття 12 КПІ» - м.Київ</t>
  </si>
  <si>
    <t>червень, м. Київ</t>
  </si>
  <si>
    <t>01 cерпня-10 жовтня, м. Тернопіль, вул. Грушевського, 23 каб 427</t>
  </si>
  <si>
    <r>
      <t xml:space="preserve">Захід проведено.
</t>
    </r>
    <r>
      <rPr>
        <sz val="10"/>
        <rFont val="Times New Roman"/>
        <family val="1"/>
      </rPr>
      <t>Надано інформацію про проведення. Участь взяли: ГО "Центр соц реабілітації інвалідів "Надія"</t>
    </r>
  </si>
  <si>
    <r>
      <t xml:space="preserve">Захід проведено.
</t>
    </r>
    <r>
      <rPr>
        <sz val="10"/>
        <rFont val="Times New Roman"/>
        <family val="1"/>
      </rPr>
      <t>Надано інформацію про проведення. Участь взяли: Ізмаілськаміська ГО "Альнур"</t>
    </r>
  </si>
  <si>
    <r>
      <t xml:space="preserve">Захід проведено.
</t>
    </r>
    <r>
      <rPr>
        <sz val="10"/>
        <rFont val="Times New Roman"/>
        <family val="1"/>
      </rPr>
      <t>Надано інформацію про проведення. Участь взяли: ГО "Донецьке обл обєднання людей з інвалідністю "Щире серце"</t>
    </r>
  </si>
  <si>
    <t>01 серпня-10 жовтня, м. Червоноград, вул. Миру 5</t>
  </si>
  <si>
    <r>
      <t xml:space="preserve">Захід проведено.
</t>
    </r>
    <r>
      <rPr>
        <sz val="10"/>
        <rFont val="Times New Roman"/>
        <family val="1"/>
      </rPr>
      <t>Надано інформацію про проведення. Участь взяли: ГО "Обєднання інвалідів з дитинства міста Червоноград "Промінь надії"</t>
    </r>
  </si>
  <si>
    <r>
      <t xml:space="preserve">Захід проведено.
</t>
    </r>
    <r>
      <rPr>
        <sz val="10"/>
        <rFont val="Times New Roman"/>
        <family val="1"/>
      </rPr>
      <t>Надано інформацію про проведення. Участь взяли: ГО Товариство "Родина Кольпінга"</t>
    </r>
  </si>
  <si>
    <t>10 cерпня-10 жовтня, м.Житомир, вул. Мала Бердичівська, 4</t>
  </si>
  <si>
    <r>
      <t xml:space="preserve">Захід проведено.
</t>
    </r>
    <r>
      <rPr>
        <sz val="10"/>
        <rFont val="Times New Roman"/>
        <family val="1"/>
      </rPr>
      <t xml:space="preserve">Надано інформацію про проведення. Участь взяли: Житомирська обл ГО "Діти сонця" </t>
    </r>
  </si>
  <si>
    <r>
      <t xml:space="preserve">Захід проведено.
</t>
    </r>
    <r>
      <rPr>
        <sz val="10"/>
        <rFont val="Times New Roman"/>
        <family val="1"/>
      </rPr>
      <t>Надано інформацію про проведення. Участь взяли: Бердичівська міськрайонна ГО "Навчально-реабілітаційний центр для неповносправних дітей "Насіння надії"</t>
    </r>
  </si>
  <si>
    <r>
      <t xml:space="preserve">Захід проведено.
</t>
    </r>
    <r>
      <rPr>
        <sz val="10"/>
        <rFont val="Times New Roman"/>
        <family val="1"/>
      </rPr>
      <t>Надано інформацію про проведення. Участь взяли: ГО Лозівський центр інвалідів, дітей-інвалідів та їх батьків "Жемчужинки"</t>
    </r>
  </si>
  <si>
    <t>01 cерпня-10 жовтня, м.Лозова, Мікрорайон, 4, буд 36</t>
  </si>
  <si>
    <t>01 cерпня-10 жовтня, м.Бердичів, вул. Європейська, 106</t>
  </si>
  <si>
    <t>01 cерпня-10 жовтня, м. Гірник, вул. Свободи, 25</t>
  </si>
  <si>
    <t xml:space="preserve">01 cерпня-10 жовтня, м. Червоноград, вул. С.Бандери 47-А </t>
  </si>
  <si>
    <t>01 cерпня-10 жовтня, м. Львів вул. Гребінки, 8/3</t>
  </si>
  <si>
    <t>01 cерпня-10 жовтня, м. Ізмаіл, вул.Нахімова, 248</t>
  </si>
  <si>
    <t>01 cерпня-10 жовтня, м. Новий розділ, вул. Грушевського, 16</t>
  </si>
  <si>
    <r>
      <t xml:space="preserve">Захід проведено.
</t>
    </r>
    <r>
      <rPr>
        <sz val="10"/>
        <rFont val="Times New Roman"/>
        <family val="1"/>
      </rPr>
      <t>Надано інформацію про проведення. Участь взяли: ГО "Центр організації дозвілля для осіб з особливими потребами  "Тавор"</t>
    </r>
  </si>
  <si>
    <t>01 cерпня-10 жовтня, м. Бориспіль, вул. Київський шлях, 31</t>
  </si>
  <si>
    <r>
      <t xml:space="preserve">Захід проведено.
</t>
    </r>
    <r>
      <rPr>
        <sz val="10"/>
        <rFont val="Times New Roman"/>
        <family val="1"/>
      </rPr>
      <t>Надано інформацію про проведення. Участь взяли: ГО "Фонд підтримки молоді та культури "Добродій"</t>
    </r>
  </si>
  <si>
    <t>01 cерпня-10 жовтня, м. Костопіль, вул. Фабрична, 2</t>
  </si>
  <si>
    <r>
      <t xml:space="preserve">Захід проведено.
</t>
    </r>
    <r>
      <rPr>
        <sz val="10"/>
        <rFont val="Times New Roman"/>
        <family val="1"/>
      </rPr>
      <t>Надано інформацію про проведення. Участь взяли: Костопільська районна ГО "Спілка батьків дітей-інвалідів "Сонячний промінь"</t>
    </r>
  </si>
  <si>
    <t>01 cерпня-10 жовтня, смт. Жвирка, вул. Хмельницького, 39А</t>
  </si>
  <si>
    <r>
      <t xml:space="preserve">Захід проведено.
</t>
    </r>
    <r>
      <rPr>
        <sz val="10"/>
        <rFont val="Times New Roman"/>
        <family val="1"/>
      </rPr>
      <t>Надано інформацію про проведення. Участь взяли: ГО Сокальська районна молодіжна організація "Світло Христове"</t>
    </r>
  </si>
  <si>
    <t xml:space="preserve">01 серпня - 10 жовтня, м. Отинія, вул. Шевченка, 2 </t>
  </si>
  <si>
    <r>
      <t xml:space="preserve">Захід проведено.
</t>
    </r>
    <r>
      <rPr>
        <sz val="10"/>
        <rFont val="Times New Roman"/>
        <family val="1"/>
      </rPr>
      <t>Надано інформацію про проведення. Участь взяли: ГО молодих інвалідів та їхніх батьків "Надія Отинії"</t>
    </r>
  </si>
  <si>
    <t>01 серпня - 10 жовтня, м. Дрогобич, вул. В.Чорновола, 4</t>
  </si>
  <si>
    <t>26 жовтня, м. Херсон, проспект Ушакова, 2</t>
  </si>
  <si>
    <r>
      <t xml:space="preserve">Захід проведено.
</t>
    </r>
    <r>
      <rPr>
        <sz val="10"/>
        <rFont val="Times New Roman"/>
        <family val="1"/>
      </rPr>
      <t>Надано інформацію про проведення. Участь взяли: Херсонська міська ГО матерів дітей-інвалідів "Серце матері", Херсонська обл організац інвал "За рівні можливості", Громадс правова організація "Безоплатна правова допомога"</t>
    </r>
  </si>
  <si>
    <t>25 жовтня, м. Нетішин, вул. Лісова, 4</t>
  </si>
  <si>
    <t>26 жовтня, м. Жовті Води, вул. Козацької Слави, 25</t>
  </si>
  <si>
    <t>24 жовтня, с. Пересаж, Любецький психоневрологічний інтернат</t>
  </si>
  <si>
    <t>28 жовтя, м. Бориспіль, Київський Шлях, 31</t>
  </si>
  <si>
    <t>10-12 жовтня,
м. Київ, Р. Окіпної,2</t>
  </si>
  <si>
    <r>
      <t xml:space="preserve">Захід проведено. 
</t>
    </r>
    <r>
      <rPr>
        <sz val="10"/>
        <rFont val="Times New Roman"/>
        <family val="1"/>
      </rPr>
      <t>Надано інформацію про проведення. Участь взяли: Секретаріат Уповноваженого ВРУ з прав людини - Заступ керівника відділу з питань попередж належного поводження в діяльності органів освіти, охор здор та соц забезпечення Сергієнко І.І, Темченко О.В,  представники МСП Ігнатюк Л.Ю, Мін осіти і науки Лобайчук Г.Ф, ФСЗІ Леонтьєва О.С, ЗМІ, інші</t>
    </r>
  </si>
  <si>
    <t>28 вересня, м. Київ, вул. Богатирська, 16а</t>
  </si>
  <si>
    <r>
      <t xml:space="preserve">Захід проведено.
</t>
    </r>
    <r>
      <rPr>
        <sz val="10"/>
        <rFont val="Times New Roman"/>
        <family val="1"/>
      </rPr>
      <t>Надано інформацію про проведення. Надано інформацію про учасників</t>
    </r>
  </si>
  <si>
    <t>07-09 листопада, м. Чернівці</t>
  </si>
  <si>
    <r>
      <t xml:space="preserve">Захід проведено. 
</t>
    </r>
    <r>
      <rPr>
        <sz val="10"/>
        <rFont val="Times New Roman"/>
        <family val="1"/>
      </rPr>
      <t>Надано інформацію про проведення. Участь взяли: Чернівецька ОДА, Департамент освіти і науки Чернівецької ОДА, Департамент охорони здоровя, Чернівецька міськ рада, ФСЗІ, ЧОГОІВ "Лідер", ГО "СЛІД", ін</t>
    </r>
  </si>
  <si>
    <t>10-14 листопада, Львівська обл, Турківський р-н, с. Яворів</t>
  </si>
  <si>
    <r>
      <t xml:space="preserve">Захід проведено. 
</t>
    </r>
    <r>
      <rPr>
        <sz val="10"/>
        <rFont val="Times New Roman"/>
        <family val="1"/>
      </rPr>
      <t>Надано інформацію про проведення. Участь взяли: Львівське відділення ФСЗІ, фахівці фізичної терапії та ерготерапевти, громадські організації осіб з інвалідністю з різних областей України</t>
    </r>
  </si>
  <si>
    <t>Сайт ВГО, офіційний сайт Всеукраїнського об'єднання осіб з інвалідністю "Група активної реабілітації"</t>
  </si>
  <si>
    <t>Cайт ВГО</t>
  </si>
  <si>
    <r>
      <t xml:space="preserve">Зміна суми заходу </t>
    </r>
    <r>
      <rPr>
        <sz val="10"/>
        <rFont val="Times New Roman"/>
        <family val="1"/>
      </rPr>
      <t xml:space="preserve">
Погоджено листом МСП від 12.07.17
№660/0/131-17/174
</t>
    </r>
    <r>
      <rPr>
        <sz val="10"/>
        <color indexed="10"/>
        <rFont val="Times New Roman"/>
        <family val="1"/>
      </rPr>
      <t xml:space="preserve">Зміна суми заходу </t>
    </r>
    <r>
      <rPr>
        <sz val="10"/>
        <rFont val="Times New Roman"/>
        <family val="1"/>
      </rPr>
      <t xml:space="preserve">
Погоджено листом МСП від 13.11.17
№1199/0/131-17</t>
    </r>
  </si>
  <si>
    <r>
      <rPr>
        <sz val="10"/>
        <color indexed="10"/>
        <rFont val="Times New Roman"/>
        <family val="1"/>
      </rPr>
      <t xml:space="preserve">Зміна суми та кількості учасників заходу </t>
    </r>
    <r>
      <rPr>
        <sz val="10"/>
        <rFont val="Times New Roman"/>
        <family val="1"/>
      </rPr>
      <t xml:space="preserve">
Погоджено листом МСП від 13.11.17
№1199/0/131-17</t>
    </r>
  </si>
  <si>
    <t>17-19 листопада, Спортивний комплекс "Сквер космонавтів"</t>
  </si>
  <si>
    <r>
      <t xml:space="preserve">Захід проведено. 
</t>
    </r>
    <r>
      <rPr>
        <sz val="10"/>
        <rFont val="Times New Roman"/>
        <family val="1"/>
      </rPr>
      <t>Надано інформацію про проведення. Участь взяли: обласні осередки ВГО Спортивна федерація глухих, Одеський регіоеальний центр "Інваспорт"</t>
    </r>
  </si>
  <si>
    <t>24-25 листопада, м. Житомир, спортивний комплекс Житомирського держ університету ім. І.Франка</t>
  </si>
  <si>
    <t>Захід проведено.
Надано інформацію про проведення. Участь взяли: Федерація футболу Укр, МакДональдз Укр, Кока-Кола Укр, заступ Голови Комітету з фіз виховання та спорту Мін освіти і науки Дудко Т.О, представник Житомирського обл відділення ФСЗІ, голова ГО "Довіра" Солтис Л.О, ін</t>
  </si>
  <si>
    <t>Сайт ВГО, Житомирське обл телебачення "Союз-ТВ", Житомирська обл філія Національної телерадіокомпанії України, "12 канал" Волинського обл телебачення, Фейсбук</t>
  </si>
  <si>
    <t>Тренінг для представників ГОІ, фахівців фізичної терапії та ерготерапевтів "Школа незалежного життя: якісний супровід та догляд за особами з ушкодженням хребта, спинного мозку та іншими ураженнями"</t>
  </si>
  <si>
    <t>01-03 грудня, Київська область</t>
  </si>
  <si>
    <r>
      <t xml:space="preserve">Зміна терміну проведення
</t>
    </r>
    <r>
      <rPr>
        <sz val="10"/>
        <rFont val="Times New Roman"/>
        <family val="1"/>
      </rPr>
      <t xml:space="preserve">Погоджено Фондом лист від 28.08.17
№1/4-966/02-02
</t>
    </r>
    <r>
      <rPr>
        <sz val="10"/>
        <color indexed="10"/>
        <rFont val="Times New Roman"/>
        <family val="1"/>
      </rPr>
      <t xml:space="preserve">Зміна тривалості, місця та терміну проведення, кількості учасників
</t>
    </r>
    <r>
      <rPr>
        <sz val="10"/>
        <rFont val="Times New Roman"/>
        <family val="1"/>
      </rPr>
      <t>Погоджено МСП лист від 23.11.17
№1260/0/131-17</t>
    </r>
  </si>
  <si>
    <t>03-05 грудня, Київська область</t>
  </si>
  <si>
    <r>
      <t xml:space="preserve">Зміна терміну проведення
</t>
    </r>
    <r>
      <rPr>
        <sz val="10"/>
        <rFont val="Times New Roman"/>
        <family val="1"/>
      </rPr>
      <t xml:space="preserve">Погоджено фондом лист від 28.08.17
№1/4-966/02-02
</t>
    </r>
    <r>
      <rPr>
        <sz val="10"/>
        <color indexed="10"/>
        <rFont val="Times New Roman"/>
        <family val="1"/>
      </rPr>
      <t>Зміна тривалості, місця та терміну проведення, кількості учасників</t>
    </r>
    <r>
      <rPr>
        <sz val="10"/>
        <rFont val="Times New Roman"/>
        <family val="1"/>
      </rPr>
      <t xml:space="preserve">
Погоджено МСП лист від 23.11.17
№1260/0/131-17</t>
    </r>
  </si>
  <si>
    <r>
      <rPr>
        <sz val="10"/>
        <color indexed="10"/>
        <rFont val="Times New Roman"/>
        <family val="1"/>
      </rPr>
      <t xml:space="preserve">4 дні, </t>
    </r>
    <r>
      <rPr>
        <sz val="10"/>
        <color indexed="10"/>
        <rFont val="Times New Roman"/>
        <family val="1"/>
      </rPr>
      <t>вересень, Київська область</t>
    </r>
  </si>
  <si>
    <r>
      <t xml:space="preserve">Зміна терміну і місця проведення
</t>
    </r>
    <r>
      <rPr>
        <sz val="10"/>
        <rFont val="Times New Roman"/>
        <family val="1"/>
      </rPr>
      <t xml:space="preserve">Погоджено Фондом лист від 16.08.17
№1/4-922/02-02
</t>
    </r>
    <r>
      <rPr>
        <sz val="10"/>
        <color indexed="10"/>
        <rFont val="Times New Roman"/>
        <family val="1"/>
      </rPr>
      <t>Зміна суми та кількості учасників заходу</t>
    </r>
    <r>
      <rPr>
        <sz val="10"/>
        <rFont val="Times New Roman"/>
        <family val="1"/>
      </rPr>
      <t xml:space="preserve">
Погоджено МСП лист від 23.11.17
№1259/0/131-17</t>
    </r>
  </si>
  <si>
    <r>
      <t xml:space="preserve">Зміна терміну проведення
</t>
    </r>
    <r>
      <rPr>
        <sz val="10"/>
        <rFont val="Times New Roman"/>
        <family val="1"/>
      </rPr>
      <t xml:space="preserve">Погоджено Фондом лист від 19.06.17
№1/4-617/02-02
</t>
    </r>
    <r>
      <rPr>
        <sz val="10"/>
        <color indexed="10"/>
        <rFont val="Times New Roman"/>
        <family val="1"/>
      </rPr>
      <t xml:space="preserve">Зміна суми та учасників  заходу </t>
    </r>
    <r>
      <rPr>
        <sz val="10"/>
        <rFont val="Times New Roman"/>
        <family val="1"/>
      </rPr>
      <t xml:space="preserve">Погоджено МСП лист від 14.09.17
№965/0/131-17
</t>
    </r>
    <r>
      <rPr>
        <sz val="10"/>
        <color indexed="10"/>
        <rFont val="Times New Roman"/>
        <family val="1"/>
      </rPr>
      <t>Зміна суми заходу</t>
    </r>
    <r>
      <rPr>
        <sz val="10"/>
        <rFont val="Times New Roman"/>
        <family val="1"/>
      </rPr>
      <t xml:space="preserve">
Погоджено МСП лист від 23.11.17
№1259/0/131-17</t>
    </r>
  </si>
  <si>
    <r>
      <t xml:space="preserve">Зміна суми та кількості учасників заходу
</t>
    </r>
    <r>
      <rPr>
        <sz val="10"/>
        <rFont val="Times New Roman"/>
        <family val="1"/>
      </rPr>
      <t>Погоджено МСП лист від 23.11.17
№1259/0/131-17</t>
    </r>
  </si>
  <si>
    <r>
      <t xml:space="preserve">Зміна терміну проведення </t>
    </r>
    <r>
      <rPr>
        <sz val="10"/>
        <rFont val="Times New Roman"/>
        <family val="1"/>
      </rPr>
      <t xml:space="preserve">
Погоджено Фондом лист від 07.07.17
№1/4-717/02-02
</t>
    </r>
    <r>
      <rPr>
        <sz val="10"/>
        <color indexed="10"/>
        <rFont val="Times New Roman"/>
        <family val="1"/>
      </rPr>
      <t>Зміна суми  заходу</t>
    </r>
    <r>
      <rPr>
        <sz val="10"/>
        <rFont val="Times New Roman"/>
        <family val="1"/>
      </rPr>
      <t xml:space="preserve">
Погоджено МСП лист від 23.11.17
№1259/0/131-17</t>
    </r>
  </si>
  <si>
    <r>
      <t xml:space="preserve">Зміна назви заходу
 </t>
    </r>
    <r>
      <rPr>
        <sz val="10"/>
        <rFont val="Times New Roman"/>
        <family val="1"/>
      </rPr>
      <t xml:space="preserve">Погоджено МСП лист від 13.07.17
№669/0/131-17/174
</t>
    </r>
    <r>
      <rPr>
        <sz val="10"/>
        <color indexed="10"/>
        <rFont val="Times New Roman"/>
        <family val="1"/>
      </rPr>
      <t>Зміна суми та кількості учасників заходу</t>
    </r>
    <r>
      <rPr>
        <sz val="10"/>
        <rFont val="Times New Roman"/>
        <family val="1"/>
      </rPr>
      <t xml:space="preserve">
Погоджено МСП лист від 23.11.17
№1259/0/131-17</t>
    </r>
  </si>
  <si>
    <r>
      <t xml:space="preserve">Зміна терміну проведення 
</t>
    </r>
    <r>
      <rPr>
        <sz val="10"/>
        <rFont val="Times New Roman"/>
        <family val="1"/>
      </rPr>
      <t xml:space="preserve">Погоджено Фондом лист від 19.07.17
№1/4-764/02-02
</t>
    </r>
    <r>
      <rPr>
        <sz val="10"/>
        <color indexed="10"/>
        <rFont val="Times New Roman"/>
        <family val="1"/>
      </rPr>
      <t>Зміна суми та кількості учасників заходу</t>
    </r>
    <r>
      <rPr>
        <sz val="10"/>
        <rFont val="Times New Roman"/>
        <family val="1"/>
      </rPr>
      <t xml:space="preserve">
Погоджено МСП лист від 23.11.17
№1259/0/131-17</t>
    </r>
  </si>
  <si>
    <r>
      <t xml:space="preserve">Зміна терміну проведення
</t>
    </r>
    <r>
      <rPr>
        <sz val="10"/>
        <rFont val="Times New Roman"/>
        <family val="1"/>
      </rPr>
      <t xml:space="preserve">Погоджено МСП лист від 02.06.17
№1/4-525/02-02
</t>
    </r>
    <r>
      <rPr>
        <sz val="10"/>
        <color indexed="10"/>
        <rFont val="Times New Roman"/>
        <family val="1"/>
      </rPr>
      <t>Зміна суми та кількості учасників заходу</t>
    </r>
    <r>
      <rPr>
        <sz val="10"/>
        <rFont val="Times New Roman"/>
        <family val="1"/>
      </rPr>
      <t xml:space="preserve">
Погоджено МСП лист від 23.11.17
№1259/0/131-17</t>
    </r>
  </si>
  <si>
    <r>
      <t xml:space="preserve">Змінитерміну проведення </t>
    </r>
    <r>
      <rPr>
        <sz val="10"/>
        <rFont val="Times New Roman"/>
        <family val="1"/>
      </rPr>
      <t xml:space="preserve">Погоджено Фонжом лист від 12.06.17 
№1/4-567/02-02
</t>
    </r>
    <r>
      <rPr>
        <sz val="10"/>
        <color indexed="10"/>
        <rFont val="Times New Roman"/>
        <family val="1"/>
      </rPr>
      <t xml:space="preserve">Зміна суми та кількісті учасників заходу </t>
    </r>
    <r>
      <rPr>
        <sz val="10"/>
        <rFont val="Times New Roman"/>
        <family val="1"/>
      </rPr>
      <t xml:space="preserve">Погоджено МСП лист від 14.09.17
№965/0/131-17
</t>
    </r>
    <r>
      <rPr>
        <sz val="10"/>
        <color indexed="10"/>
        <rFont val="Times New Roman"/>
        <family val="1"/>
      </rPr>
      <t>Зміна суми заходу</t>
    </r>
    <r>
      <rPr>
        <sz val="10"/>
        <rFont val="Times New Roman"/>
        <family val="1"/>
      </rPr>
      <t xml:space="preserve">
Погоджено МСП лист від 23.11.17
№1259/0/131-17</t>
    </r>
  </si>
  <si>
    <r>
      <t xml:space="preserve">2 дні, </t>
    </r>
    <r>
      <rPr>
        <sz val="10"/>
        <color indexed="10"/>
        <rFont val="Times New Roman"/>
        <family val="1"/>
      </rPr>
      <t>грудень,</t>
    </r>
    <r>
      <rPr>
        <sz val="10"/>
        <rFont val="Times New Roman"/>
        <family val="1"/>
      </rPr>
      <t xml:space="preserve">
м. Київ</t>
    </r>
  </si>
  <si>
    <t>Всеукраїнський навчально-практичний семінар "Можливості впровадження елементів раннього втручання в дошкільних закладах. Співпраця батьків та фахівців при психолого-педагогічному супроводі дітей з особливими потребами в інклюзивному просторі"</t>
  </si>
  <si>
    <t>3 дні, листопад,
м. Вінниця</t>
  </si>
  <si>
    <t>27-29 листопада, 
м. Вінниця</t>
  </si>
  <si>
    <r>
      <t>Захід проведено.</t>
    </r>
    <r>
      <rPr>
        <sz val="10"/>
        <rFont val="Times New Roman"/>
        <family val="1"/>
      </rPr>
      <t xml:space="preserve"> 
Надано інформацію про проведення. Участь взяли: Інститут післядипломної пед освіти Хмельн обл, Навч-методичн центр психол служби системи освіти Вінницької обл, Вінницький центр соц служб сім'ї, дітей та молоді, Маріупольський міськ науково метод центр, Вінницьке обл відділення ФСЗІ, ін</t>
    </r>
  </si>
  <si>
    <t>Сайт ВГО, Офіційний сайт Асоціації захисту та допомоги особам з інвалідністю "Відкриті серця"</t>
  </si>
  <si>
    <r>
      <t xml:space="preserve">1 доба, </t>
    </r>
    <r>
      <rPr>
        <sz val="10"/>
        <color indexed="10"/>
        <rFont val="Times New Roman"/>
        <family val="1"/>
      </rPr>
      <t>грудень, 
м. Кропивницький</t>
    </r>
  </si>
  <si>
    <r>
      <rPr>
        <sz val="10"/>
        <color indexed="10"/>
        <rFont val="Times New Roman"/>
        <family val="1"/>
      </rPr>
      <t>Зміна терміну та місця проведення</t>
    </r>
    <r>
      <rPr>
        <sz val="10"/>
        <rFont val="Times New Roman"/>
        <family val="1"/>
      </rPr>
      <t xml:space="preserve">
Погоджено Фондом лист від 04.12.17
№1/4-1546/02-02</t>
    </r>
  </si>
  <si>
    <t>27 листопада, м. Дніпро, пр. Поля, 2</t>
  </si>
  <si>
    <t>Захід проведено. 
Надано інформацію про проведення. Участь взяли: особи з інвалідністю різних груп та захворювань, керівники місцевих осередків ГОІ, представники органів влади</t>
  </si>
  <si>
    <t>25 листопада, м. Мелітопіль, пр. Б. Хмельницького, 64</t>
  </si>
  <si>
    <r>
      <t xml:space="preserve">Захід проведено.
</t>
    </r>
    <r>
      <rPr>
        <sz val="10"/>
        <rFont val="Times New Roman"/>
        <family val="1"/>
      </rPr>
      <t>Надано інформацію про проведення. Участь взяли: фахівець Запорізького обл відділення ФСЗІ Пугачова З.О, в.о. начальника УТ СЗН Королова Г.Д, депутат Якимівської райради Солодка-Могилевська Н.В, ін.</t>
    </r>
  </si>
  <si>
    <t>Районні газети "Слово трудівника", "Грані життя", "Мелітопольські вісті", "Головна газета"</t>
  </si>
  <si>
    <t>15 листопада, 
м. Житомир</t>
  </si>
  <si>
    <r>
      <t xml:space="preserve">Захід проведено. 
</t>
    </r>
    <r>
      <rPr>
        <sz val="10"/>
        <rFont val="Times New Roman"/>
        <family val="1"/>
      </rPr>
      <t>Надано інформацію про проведення. Участь взяли: Пінчук О.М провідний спец Департаменту ПСЗН Житомирської ОДА, Краснопір В.В директор ДПСЗН Житомир міськ ради, Возний Я.Ю директор Житомирського обл відділення ФСЗІ, ін.</t>
    </r>
  </si>
  <si>
    <t>Фейсбук, Житомир.todej</t>
  </si>
  <si>
    <t>24 листопада, м. Миколаїв</t>
  </si>
  <si>
    <r>
      <t xml:space="preserve">Захід проведено.
</t>
    </r>
    <r>
      <rPr>
        <sz val="10"/>
        <rFont val="Times New Roman"/>
        <family val="1"/>
      </rPr>
      <t>Надано інформацію про проведення. Участь взяли: відділення ФСЗІ, Обл рада, Департамент соц захисту ОДА, відділ з питань фізкультури і спорту ОДА, регіональний центр "Інваспорт", Москаленко В.В голова обл ради, Кіндратів В.З заступ голови ОДА, Бєлкіна Л.П в.о директора Департаменту соц захисту населення ОДА</t>
    </r>
  </si>
  <si>
    <t xml:space="preserve"> сайт Департаменту соцзахисту ОДА та інтернет видання</t>
  </si>
  <si>
    <t>22 листопада, м. Ужгород, вул. Новака, 45, Закарпатський обл центр зайнятості</t>
  </si>
  <si>
    <r>
      <t xml:space="preserve">Захід проведено.
</t>
    </r>
    <r>
      <rPr>
        <sz val="10"/>
        <rFont val="Times New Roman"/>
        <family val="1"/>
      </rPr>
      <t xml:space="preserve">Надано інформацію про проведення. Участь взяли: директор Закарпатського обл центру зайнятості Фущин Ю.І, заступ директора Закарп обл відділення ФСЗІ Шибаєв А.М, нач управління по роботі з інвалідами департ соц зах населення Закарпатської ОДА Микулець В.І, ін </t>
    </r>
  </si>
  <si>
    <t>Газета "Благосвіт", Інтернет видання "Карпатський оглядач"</t>
  </si>
  <si>
    <t>17 листопада, смт. Кельменці</t>
  </si>
  <si>
    <t>28 листопада, м.Кропивницький, вул. Велика перспективна, 55</t>
  </si>
  <si>
    <r>
      <t xml:space="preserve">Захід проведено. 
</t>
    </r>
    <r>
      <rPr>
        <sz val="10"/>
        <rFont val="Times New Roman"/>
        <family val="1"/>
      </rPr>
      <t>Надано інформацію про проведення. Участь взяли: голови районних організацій інвалідів КООІ ВОІ СОІУ з представниками інвалідів АТО, директор Кіровоградського обласного віддділення ФСЗІ Шевченко Н.С, директор Департаменту соціального захисту населення Кіровоградської ОДА Догаров О. В, голова обласної організації афганців Остащук В.М</t>
    </r>
  </si>
  <si>
    <t xml:space="preserve">14 листопада, м.Харків, Держпром, 2 </t>
  </si>
  <si>
    <r>
      <t xml:space="preserve">Захід проведено.
</t>
    </r>
    <r>
      <rPr>
        <sz val="10"/>
        <rFont val="Times New Roman"/>
        <family val="1"/>
      </rPr>
      <t>Надано інформацію про проведення. Участь взяли:  представники пенсійного фонду в Харківській області, центру зайнятості, ФСЗІ</t>
    </r>
  </si>
  <si>
    <t>26 листопада, м. Чернігів, вул. Артема, 8</t>
  </si>
  <si>
    <r>
      <t xml:space="preserve">Захід проведено. 
</t>
    </r>
    <r>
      <rPr>
        <sz val="10"/>
        <rFont val="Times New Roman"/>
        <family val="1"/>
      </rPr>
      <t xml:space="preserve">Надано інформацію про проведення. Участь взяли: ГО "Гіпократ", , ГО "Фенікс", засту директора Чернігівського обл відділення ФСЗІ Падалка В.Б, голова міськ організації "Батьківщина",, викладач ЧПБЛ Ланько О.М, вчитель-реабілітолог Саєнко Л.І </t>
    </r>
  </si>
  <si>
    <r>
      <t xml:space="preserve">Захід проведено. 
</t>
    </r>
    <r>
      <rPr>
        <sz val="10"/>
        <rFont val="Times New Roman"/>
        <family val="1"/>
      </rPr>
      <t>Надано інформацію про проведення. Участь взяли: ГО "Гіпократ", директор департ соц зах населення Русін О.В, провідний економіст відділу бухгалтерського обліку та планування Чернігівського обл відділення ФСЗІ Саченко Т.І, викладач ЧПБЛ Ланько О.М, ГО "Фенікс", Саєнко Л.І вчитель реабілітолог</t>
    </r>
  </si>
  <si>
    <t>27-30 листопада, м. київ, вул. Курська, 6</t>
  </si>
  <si>
    <r>
      <t xml:space="preserve">Захід проведено.
</t>
    </r>
    <r>
      <rPr>
        <sz val="10"/>
        <rFont val="Times New Roman"/>
        <family val="1"/>
      </rPr>
      <t>Надно інформацію про проведення. Участь взяли: нач відділу надання пільг та роботи з ГО осіб з інвалідністю Мінсоцполітики Руда С.О., заступ Київського відділення ФСЗІ Усольцева В.І, телеканал "1+1"</t>
    </r>
  </si>
  <si>
    <t>Газети "Благосвіт", "Сила духу", "Берег надії", телекан "1+1"</t>
  </si>
  <si>
    <t>28-29 листопада, 
м. Київ, вул. Черняховського, 16/30</t>
  </si>
  <si>
    <r>
      <t xml:space="preserve">Зміна терміну проведення 
</t>
    </r>
    <r>
      <rPr>
        <sz val="10"/>
        <rFont val="Times New Roman"/>
        <family val="1"/>
      </rPr>
      <t xml:space="preserve">Погоджено Фондом лист від 06.07.17
№1/4-709/02-02
</t>
    </r>
    <r>
      <rPr>
        <sz val="10"/>
        <color indexed="10"/>
        <rFont val="Times New Roman"/>
        <family val="1"/>
      </rPr>
      <t xml:space="preserve">Зміна суми заходу </t>
    </r>
    <r>
      <rPr>
        <sz val="10"/>
        <rFont val="Times New Roman"/>
        <family val="1"/>
      </rPr>
      <t xml:space="preserve">
Погоджено литом МСП від 25.07.17
№735/0/131-17/174
</t>
    </r>
    <r>
      <rPr>
        <sz val="10"/>
        <color indexed="10"/>
        <rFont val="Times New Roman"/>
        <family val="1"/>
      </rPr>
      <t xml:space="preserve">Зміна кількості учасників та суми заходу </t>
    </r>
    <r>
      <rPr>
        <sz val="10"/>
        <rFont val="Times New Roman"/>
        <family val="1"/>
      </rPr>
      <t xml:space="preserve">
Погоджено МСП лист від 28.09.17 №1021/0/131-17</t>
    </r>
  </si>
  <si>
    <r>
      <t xml:space="preserve">Зміна ткрміну проведення
</t>
    </r>
    <r>
      <rPr>
        <sz val="10"/>
        <rFont val="Times New Roman"/>
        <family val="1"/>
      </rPr>
      <t xml:space="preserve">Погоджено Фондом лист від 09.11.17
№1/4-1401/02-02
</t>
    </r>
    <r>
      <rPr>
        <sz val="10"/>
        <color indexed="10"/>
        <rFont val="Times New Roman"/>
        <family val="1"/>
      </rPr>
      <t xml:space="preserve">Зміна  суми заходу </t>
    </r>
    <r>
      <rPr>
        <sz val="10"/>
        <rFont val="Times New Roman"/>
        <family val="1"/>
      </rPr>
      <t xml:space="preserve">
Погоджено МСП лист від 28.09.17 №1021/0/131-17</t>
    </r>
  </si>
  <si>
    <r>
      <t xml:space="preserve">Захід проведено. 
</t>
    </r>
    <r>
      <rPr>
        <sz val="10"/>
        <rFont val="Times New Roman"/>
        <family val="1"/>
      </rPr>
      <t>Надано інформацію про проведення. Участь взяли: Київське міськ відділен ФСЗІ Бєлова Н.В, кафедра ортопедагогіки та реабілітології Інституту корекційної педагогіки та психології НПУ ім. Драгоманова, ХНПУ ім. Г.С Сковороди, Інститут психології ім. Г.С. Костюка НАПН України, Центр соц реабілітації дітей-інвалідів "Відродження", Український Монтесоррі центр</t>
    </r>
  </si>
  <si>
    <r>
      <t xml:space="preserve">Захід проведено. 
</t>
    </r>
    <r>
      <rPr>
        <sz val="10"/>
        <rFont val="Times New Roman"/>
        <family val="1"/>
      </rPr>
      <t>Надано інформацію про проведення. Участь взяли: структурні підрозділи ЧОО ВОІ СОІУ та запрошені представники влади, представники  відділення ФСЗІ, дует "Барви", ансамбль "Жайворонок"</t>
    </r>
  </si>
  <si>
    <t>Обласне телебачення</t>
  </si>
  <si>
    <r>
      <t xml:space="preserve">Зміна суми та кількості учасників заходу
</t>
    </r>
    <r>
      <rPr>
        <sz val="10"/>
        <rFont val="Times New Roman"/>
        <family val="1"/>
      </rPr>
      <t>Погоджено МСП лист від 29.11.17
№1285/0/131-17</t>
    </r>
  </si>
  <si>
    <r>
      <t xml:space="preserve">Захід проведено.
Надано інформацію про проведення. Участь взяли: </t>
    </r>
    <r>
      <rPr>
        <sz val="10"/>
        <rFont val="Times New Roman"/>
        <family val="1"/>
      </rPr>
      <t xml:space="preserve">Мовчан В.С. перший заступ міськ голови м. Павлоград, Новіченко М.А. директор Дніпропетровського обл відділення ФСЗІ, Капко І.О. економіст першої категорії, Братко Н.І. начальник Дніпропетр обл управління ФСС у м . Павлоград, Мороз Н.М. директор відділення пенсійного фонду у м. Павлоград, ін </t>
    </r>
  </si>
  <si>
    <r>
      <t xml:space="preserve">Зміна терміну проведення
</t>
    </r>
    <r>
      <rPr>
        <sz val="10"/>
        <rFont val="Times New Roman"/>
        <family val="1"/>
      </rPr>
      <t xml:space="preserve">Погоджено Фондом лист від 02.06.17
№1/4-528/02-02
</t>
    </r>
    <r>
      <rPr>
        <sz val="10"/>
        <color indexed="10"/>
        <rFont val="Times New Roman"/>
        <family val="1"/>
      </rPr>
      <t>Зміна кількості учасників</t>
    </r>
    <r>
      <rPr>
        <sz val="10"/>
        <rFont val="Times New Roman"/>
        <family val="1"/>
      </rPr>
      <t xml:space="preserve">
Погоджено МСП лист від 29.11.17
№1/5-1226/02-02</t>
    </r>
  </si>
  <si>
    <t>15 листопада, 
м. Тернопіль, вул. Петлюри, 2</t>
  </si>
  <si>
    <r>
      <t xml:space="preserve">Захід проведено.
</t>
    </r>
    <r>
      <rPr>
        <sz val="10"/>
        <rFont val="Times New Roman"/>
        <family val="1"/>
      </rPr>
      <t>Надано інформацію про проведення. Участь взяли: Тернопільська міськ рада Петрик Ю.В, Тернопільський центр соц служб для сім'ї, дітей та молоді Горбоніс Т.В, Тернопільська міськ ГО родин дітей-інвалідів "Дитина", Громадська правова організація "Безоплатна правова допомога"</t>
    </r>
  </si>
  <si>
    <t>14 листопада, м. Сокаль, вул. Чайковського, 42</t>
  </si>
  <si>
    <r>
      <t xml:space="preserve">Захід проведено.
</t>
    </r>
    <r>
      <rPr>
        <sz val="10"/>
        <rFont val="Times New Roman"/>
        <family val="1"/>
      </rPr>
      <t>Надано інформацію про проведення. Участь взяли: ГО "Сокальська раонна молодіжна організація "Світло Христове"</t>
    </r>
  </si>
  <si>
    <t>13 листопада, м. Костопіль, вул. Лісна, 1/2</t>
  </si>
  <si>
    <t>10 листопада, м. Богуслав, вул. 1-го Травня, 10</t>
  </si>
  <si>
    <t>17 листопада, м. Мукачево, вул. Духновича, 87</t>
  </si>
  <si>
    <t>29 листопада, Київська обл, м. Славутич, проспект Чернігівський, 13</t>
  </si>
  <si>
    <r>
      <t xml:space="preserve">Захід проведено. 
</t>
    </r>
    <r>
      <rPr>
        <sz val="10"/>
        <rFont val="Times New Roman"/>
        <family val="1"/>
      </rPr>
      <t>Надано інформацію про проведення. Участь взяли: центр соц реабіліт дітей-інвал м. Славутич, Го "Надія Славутича", управління соц зах населення Шаповал Н.О</t>
    </r>
  </si>
  <si>
    <t>09 листопада, м. Київ, вул. Богатирська, 16,а</t>
  </si>
  <si>
    <r>
      <t xml:space="preserve">Захід проведено. 
</t>
    </r>
    <r>
      <rPr>
        <sz val="10"/>
        <rFont val="Times New Roman"/>
        <family val="1"/>
      </rPr>
      <t>Надано інформацію про проведення. Участь взяли: центр труд реабіліт для розумово відсталих інвал м.Києва з відділенням соц-побутової адаптації Оболонського району м. Києва, Комунальна соц установа "Київський міськ комплекс соц адаптації інвал з розумовою відсталістю", благодійна установа "Джерела"</t>
    </r>
  </si>
  <si>
    <t>23 листопада, смт. Заболотів, вул. Грушевського, 44</t>
  </si>
  <si>
    <r>
      <t xml:space="preserve">Захід проведено. 
</t>
    </r>
    <r>
      <rPr>
        <sz val="10"/>
        <rFont val="Times New Roman"/>
        <family val="1"/>
      </rPr>
      <t>Надано інформацію про проведення. Участь взяли: обл центр комплексної реабіліт осіб з інвал (повнолітніх) та дітей з інвал "Лелеченя", БО Коломийський благодійний фонд підтримки осіб з інвал внаслідок інтелектуальних порушень "Крокус"</t>
    </r>
  </si>
  <si>
    <t>01-03 грудня, КП навчально-відновлювальний центр УТОГ</t>
  </si>
  <si>
    <r>
      <t xml:space="preserve">Захід проведено. 
</t>
    </r>
    <r>
      <rPr>
        <sz val="10"/>
        <rFont val="Times New Roman"/>
        <family val="1"/>
      </rPr>
      <t>Надано інформацію про проведення. Участь взяли: обласні осередки ВГО Спортивна федерація глухих, обласні осередки СФГУ, Київський міськ  центр "Інваспорт"</t>
    </r>
  </si>
  <si>
    <t>29 листопада, м. Київ, вул. Інститутська, 4, готель "Україна"</t>
  </si>
  <si>
    <r>
      <t xml:space="preserve">Захід проведено.
</t>
    </r>
    <r>
      <rPr>
        <sz val="10"/>
        <rFont val="Times New Roman"/>
        <family val="1"/>
      </rPr>
      <t>Надано інформацію про проведення. Участь взяли: Київське міське відділення ФСЗІ Свіженко Л.А, представник Мінсоцполітики Руда С.О, народний депутат України Козаченко Л.П, Уповноважений ПУ з прав людей з інвал Сушкевич В.М</t>
    </r>
  </si>
  <si>
    <t>Сайт ВГО "Націлнальна Асамблея інвалідів України"</t>
  </si>
  <si>
    <r>
      <t xml:space="preserve">2 дні,  </t>
    </r>
    <r>
      <rPr>
        <sz val="10"/>
        <color indexed="10"/>
        <rFont val="Times New Roman"/>
        <family val="1"/>
      </rPr>
      <t xml:space="preserve">грудень, </t>
    </r>
    <r>
      <rPr>
        <sz val="10"/>
        <rFont val="Times New Roman"/>
        <family val="1"/>
      </rPr>
      <t xml:space="preserve">
у </t>
    </r>
    <r>
      <rPr>
        <sz val="10"/>
        <color indexed="10"/>
        <rFont val="Times New Roman"/>
        <family val="1"/>
      </rPr>
      <t xml:space="preserve">Вінницькому </t>
    </r>
    <r>
      <rPr>
        <sz val="10"/>
        <rFont val="Times New Roman"/>
        <family val="1"/>
      </rPr>
      <t>обласному осередку ВГОІ "ТО ДІМФО"</t>
    </r>
  </si>
  <si>
    <r>
      <t xml:space="preserve">2 дні, </t>
    </r>
    <r>
      <rPr>
        <sz val="10"/>
        <color indexed="10"/>
        <rFont val="Times New Roman"/>
        <family val="1"/>
      </rPr>
      <t xml:space="preserve">грудень, </t>
    </r>
    <r>
      <rPr>
        <sz val="10"/>
        <rFont val="Times New Roman"/>
        <family val="1"/>
      </rPr>
      <t xml:space="preserve">
в </t>
    </r>
    <r>
      <rPr>
        <sz val="10"/>
        <color indexed="10"/>
        <rFont val="Times New Roman"/>
        <family val="1"/>
      </rPr>
      <t xml:space="preserve">Київському міському </t>
    </r>
    <r>
      <rPr>
        <sz val="10"/>
        <rFont val="Times New Roman"/>
        <family val="1"/>
      </rPr>
      <t>осередку ВГОІ "ТО ДІМФО"</t>
    </r>
  </si>
  <si>
    <r>
      <t xml:space="preserve">Зміна терміну проведення
</t>
    </r>
    <r>
      <rPr>
        <sz val="10"/>
        <rFont val="Times New Roman"/>
        <family val="1"/>
      </rPr>
      <t xml:space="preserve">Погоджено Фондом лист від 09.08.17
№1/4-886/02-02
</t>
    </r>
    <r>
      <rPr>
        <sz val="10"/>
        <color indexed="10"/>
        <rFont val="Times New Roman"/>
        <family val="1"/>
      </rPr>
      <t>Зміна терміну та місця проведення</t>
    </r>
    <r>
      <rPr>
        <sz val="10"/>
        <rFont val="Times New Roman"/>
        <family val="1"/>
      </rPr>
      <t xml:space="preserve"> 
Погоджено Фондом лист від 07.12.17 
№1/4-1590/02-02</t>
    </r>
  </si>
  <si>
    <r>
      <rPr>
        <sz val="10"/>
        <color indexed="10"/>
        <rFont val="Times New Roman"/>
        <family val="1"/>
      </rPr>
      <t xml:space="preserve">Зміна терміну та місця проведення </t>
    </r>
    <r>
      <rPr>
        <sz val="10"/>
        <rFont val="Times New Roman"/>
        <family val="1"/>
      </rPr>
      <t xml:space="preserve">
Погоджено Фондом лист від 07.12.17 
№1/4-1590/02-02</t>
    </r>
  </si>
  <si>
    <r>
      <t xml:space="preserve">1 день, </t>
    </r>
    <r>
      <rPr>
        <sz val="10"/>
        <color indexed="10"/>
        <rFont val="Times New Roman"/>
        <family val="1"/>
      </rPr>
      <t xml:space="preserve">грудень, </t>
    </r>
    <r>
      <rPr>
        <sz val="10"/>
        <rFont val="Times New Roman"/>
        <family val="1"/>
      </rPr>
      <t xml:space="preserve">
м. Луцьк</t>
    </r>
  </si>
  <si>
    <r>
      <t xml:space="preserve">Зміна терміну  проведення 
</t>
    </r>
    <r>
      <rPr>
        <sz val="10"/>
        <rFont val="Times New Roman"/>
        <family val="1"/>
      </rPr>
      <t>Погоджено Фондом лист від 07.12.17 
№1/4-1591/02-02</t>
    </r>
  </si>
  <si>
    <r>
      <t xml:space="preserve">1 день, </t>
    </r>
    <r>
      <rPr>
        <sz val="10"/>
        <color indexed="10"/>
        <rFont val="Times New Roman"/>
        <family val="1"/>
      </rPr>
      <t xml:space="preserve">грудень, </t>
    </r>
    <r>
      <rPr>
        <sz val="10"/>
        <rFont val="Times New Roman"/>
        <family val="1"/>
      </rPr>
      <t>Львівська обл</t>
    </r>
  </si>
  <si>
    <r>
      <t xml:space="preserve"> 1  день,   </t>
    </r>
    <r>
      <rPr>
        <sz val="10"/>
        <color indexed="10"/>
        <rFont val="Times New Roman"/>
        <family val="1"/>
      </rPr>
      <t xml:space="preserve">грудень, 
</t>
    </r>
    <r>
      <rPr>
        <sz val="10"/>
        <rFont val="Times New Roman"/>
        <family val="1"/>
      </rPr>
      <t>м. Чернівці</t>
    </r>
  </si>
  <si>
    <t>травень - листопад, м. Київ, Київська, Миколаїв-ська, Житомирська, Запорізька, Дніпровська, Волинська, Черкаська області</t>
  </si>
  <si>
    <r>
      <t xml:space="preserve">Захід проведено.
</t>
    </r>
    <r>
      <rPr>
        <sz val="10"/>
        <rFont val="Times New Roman"/>
        <family val="1"/>
      </rPr>
      <t>Надано інформацію про проведення. Участь взяли:
керівники та волотери обл осередків ГОІ ВАПІ, представники: КМІС, НУ "Києво-Могилянська академія" Київського міського ФСЗІ</t>
    </r>
  </si>
  <si>
    <r>
      <t xml:space="preserve">Захід проведено.
</t>
    </r>
    <r>
      <rPr>
        <sz val="10"/>
        <rFont val="Times New Roman"/>
        <family val="1"/>
      </rPr>
      <t>Надано інформацію про проведення. Участь взяли: Обл осередки ГОІ "ВАПІ", НУ "Києво-Могилянська академія" Глигало Ю.В, представники ГО ветеранів та учасників АТО, магістр соціології, науковий співробітник КМІС Новікова Л.О, виконавці Програми згідно укладених договорів</t>
    </r>
  </si>
  <si>
    <r>
      <t xml:space="preserve">1 доба,                                                                                                                                                                                                                                                                                                                           </t>
    </r>
    <r>
      <rPr>
        <sz val="10"/>
        <color indexed="10"/>
        <rFont val="Times New Roman"/>
        <family val="1"/>
      </rPr>
      <t xml:space="preserve">грудень, </t>
    </r>
    <r>
      <rPr>
        <sz val="10"/>
        <rFont val="Times New Roman"/>
        <family val="1"/>
      </rPr>
      <t xml:space="preserve">                                                                                                                                                                                                                                                                                                                                           м. Київ</t>
    </r>
  </si>
  <si>
    <r>
      <t xml:space="preserve">1 доба,                                                                                                                                                                                                                                                                                                                           </t>
    </r>
    <r>
      <rPr>
        <sz val="10"/>
        <color indexed="10"/>
        <rFont val="Times New Roman"/>
        <family val="1"/>
      </rPr>
      <t xml:space="preserve">грудень, </t>
    </r>
    <r>
      <rPr>
        <sz val="10"/>
        <rFont val="Times New Roman"/>
        <family val="1"/>
      </rPr>
      <t xml:space="preserve">                                                                                                                                                                                                                                                                                                                                          м. Київ</t>
    </r>
  </si>
  <si>
    <r>
      <t>Зміна терміну проведення</t>
    </r>
    <r>
      <rPr>
        <sz val="10"/>
        <rFont val="Times New Roman"/>
        <family val="1"/>
      </rPr>
      <t xml:space="preserve">
Погоджено Фондом лист від 07.08.17
№1/4-871/02-02
</t>
    </r>
    <r>
      <rPr>
        <sz val="10"/>
        <color indexed="10"/>
        <rFont val="Times New Roman"/>
        <family val="1"/>
      </rPr>
      <t>Зміна терміну проведення</t>
    </r>
    <r>
      <rPr>
        <sz val="10"/>
        <rFont val="Times New Roman"/>
        <family val="1"/>
      </rPr>
      <t xml:space="preserve">
Погоджено Фондом лист від 08.12.17
№1/4-1594/02-02</t>
    </r>
  </si>
  <si>
    <t xml:space="preserve">01-15 листопада, 
Львівська обл., Турківський      р-н,  с. Яворів </t>
  </si>
  <si>
    <t xml:space="preserve"> 08 листопада,              м. Краматорськ</t>
  </si>
  <si>
    <t>08 листопада,              м. Краматорськ</t>
  </si>
  <si>
    <t>Тренінг «Формування інклюзивної політики на місцевому рівні в сфері культури»</t>
  </si>
  <si>
    <t>Національна Асамблея людей з інвалідністю України (НАІУ),  Міжнародна організація міграції</t>
  </si>
  <si>
    <t xml:space="preserve"> 9 листопада,              м. Сєвєродонецьк</t>
  </si>
  <si>
    <t>09  листопада,              м. Сєвєродонецьк</t>
  </si>
  <si>
    <t>10 листопада, м. Київ</t>
  </si>
  <si>
    <t>10  листопада, м. Київ</t>
  </si>
  <si>
    <t>III Міжнародний конгрес зі спеціальної педагогіки, психології та реабілітології «Інклюзія в новій Українській школі: виклики сьогодення»</t>
  </si>
  <si>
    <t>Національна Асамблея людей з інвалідністю України (НАІУ), Інститут спеціальної педагогіки НАПН України</t>
  </si>
  <si>
    <t>Офіційний сайт Національної Асамблеї людей з інвалідністю України (НАІУ), Газета  "Без Бар'єрів</t>
  </si>
  <si>
    <t>з 10.11
прогнозний термін реалізації проектів до 30.09.2018 р.</t>
  </si>
  <si>
    <t>Конкурс проектів «Ініціативи із застосування принципів універсального дизайну та доступності»
В рамках другого етапу Програми «Сприяння інтеграційній політиці та послугам для людей з інвалідністю в Україні»</t>
  </si>
  <si>
    <t>ПРООН,
МОТ,
ВООЗ,
Міністерство соціальної політики України, 
Міністерство охорони здоров’я України
ПРООН,
МОТ,
ВООЗ,
Міністерство соціальної політики України, 
Міністерство охорони здоров’я України</t>
  </si>
  <si>
    <t xml:space="preserve"> 16 листопада,                           м. Київ</t>
  </si>
  <si>
    <t>Круглий стіл «Забезпечення людей в Україні відповідними кріслами-колісними для покращення їхнього здоров’я та якості життя»</t>
  </si>
  <si>
    <t>Українська Асоціація фізичної терапії,
USAID, 
Advancing partners&amp;
Communities, Національна Асамблея людей з інвалідністю України (НАІУ)</t>
  </si>
  <si>
    <t xml:space="preserve">  22 листопада,        м. Київ</t>
  </si>
  <si>
    <t>XVII Міжнародна науково-практична конференція «Актуальні проблеми навчання та виховання людей в інтегрованому освітньому середовищі у світлі реалізації Конвенції про права осіб з інвалідністю»</t>
  </si>
  <si>
    <t>ВМУРЛ «Україна», Національна Асамблея людей з інвалідністю України (НАІУ)</t>
  </si>
  <si>
    <t xml:space="preserve">Робоча група із забезпечення доступності суду та судової процедури для осіб з інвалідністю та інших мало мобільних  груп населення в місті Києві </t>
  </si>
  <si>
    <t>ВГОІ «Правозахисна спілка інвалідів», Національна Асамблея</t>
  </si>
  <si>
    <t xml:space="preserve">  24 листопада,        м. Київ</t>
  </si>
  <si>
    <t xml:space="preserve">Презентація пам’ятної монети «XV літні Паралімпійські ігри. Ріо-де-Жанейро» </t>
  </si>
  <si>
    <t>НКСІУ, 
Національний банк України, Національна Асамблея людей з інвалідністю України (НАІУ)</t>
  </si>
  <si>
    <t xml:space="preserve">  27 листопада,        м. Київ</t>
  </si>
  <si>
    <t>Тренінг для роботодавців з питань зайнятості та працевлаштування людей з інвалідністю
В рамках проекту «Тренінги, розширення економічних можливостей, допоміжні технології та послуги медичної/фізичної реабілітації»</t>
  </si>
  <si>
    <t>USAID,
USP (Wheels for Humanity),
Advancing partners&amp;communities, Національна Асамблея людей з інвалідністю України (НАІУ)</t>
  </si>
  <si>
    <t xml:space="preserve">  29 листопада,        м. Київ</t>
  </si>
  <si>
    <t>29 листопада,        м. Київ</t>
  </si>
  <si>
    <t>Всеукраїнський форум підприємств громадських організацій людей з інвалідністю</t>
  </si>
  <si>
    <t>ВГО «Асоціація підприємців та працюючих інвалідів України», Національна Асамблея людей з інвалідністю України (НАІУ)</t>
  </si>
  <si>
    <t>протягом листопада                                              Київ та області України</t>
  </si>
  <si>
    <t>Дитячий Фонд ЮНІСЕФ;
 Посольство Франції в Україні;
Внутрішньо переміщені особи</t>
  </si>
  <si>
    <t>Офіційний сайт Національної Асамблеї людей з інвалідністю України (НАІУ)</t>
  </si>
  <si>
    <r>
      <t xml:space="preserve">Зміна суми заходу
</t>
    </r>
    <r>
      <rPr>
        <sz val="10"/>
        <rFont val="Times New Roman"/>
        <family val="1"/>
      </rPr>
      <t xml:space="preserve">Погоджено МСП лист від 26.07.17 
№741/0/131-17/174
</t>
    </r>
    <r>
      <rPr>
        <i/>
        <sz val="10"/>
        <color indexed="10"/>
        <rFont val="Times New Roman"/>
        <family val="1"/>
      </rPr>
      <t>Зміна суми заходу</t>
    </r>
    <r>
      <rPr>
        <sz val="10"/>
        <rFont val="Times New Roman"/>
        <family val="1"/>
      </rPr>
      <t xml:space="preserve">
Погоджено МСП лист від 23.11.2017
№1264/0/131-17</t>
    </r>
  </si>
  <si>
    <r>
      <t xml:space="preserve">Зміна терміну проведення
</t>
    </r>
    <r>
      <rPr>
        <sz val="10"/>
        <rFont val="Times New Roman"/>
        <family val="1"/>
      </rPr>
      <t xml:space="preserve">Погоджено Фондом лист від 08.06.17
№1/4-552/02-02
</t>
    </r>
    <r>
      <rPr>
        <sz val="10"/>
        <color indexed="10"/>
        <rFont val="Times New Roman"/>
        <family val="1"/>
      </rPr>
      <t xml:space="preserve">Зміна суми та кількості учасників заходу </t>
    </r>
    <r>
      <rPr>
        <sz val="10"/>
        <rFont val="Times New Roman"/>
        <family val="1"/>
      </rPr>
      <t xml:space="preserve">
Погоджено МСП лист від 19.10.2017
№1117/0/131-17/174
</t>
    </r>
    <r>
      <rPr>
        <sz val="10"/>
        <color indexed="10"/>
        <rFont val="Times New Roman"/>
        <family val="1"/>
      </rPr>
      <t>Зміна суми заходу</t>
    </r>
    <r>
      <rPr>
        <sz val="10"/>
        <rFont val="Times New Roman"/>
        <family val="1"/>
      </rPr>
      <t xml:space="preserve">
Погоджено МСП лист від 23.11.2017
№1264/0/131-17</t>
    </r>
  </si>
  <si>
    <r>
      <t>Зміна терміну проведення</t>
    </r>
    <r>
      <rPr>
        <sz val="10"/>
        <rFont val="Times New Roman"/>
        <family val="1"/>
      </rPr>
      <t xml:space="preserve">
Погоджено Фондом лист від 14.08.17
№1/4-913/02-02
</t>
    </r>
    <r>
      <rPr>
        <sz val="10"/>
        <color indexed="10"/>
        <rFont val="Times New Roman"/>
        <family val="1"/>
      </rPr>
      <t xml:space="preserve">Зміна суми та кількості учасників </t>
    </r>
    <r>
      <rPr>
        <sz val="10"/>
        <rFont val="Times New Roman"/>
        <family val="1"/>
      </rPr>
      <t xml:space="preserve">Погоджено МСП лист від 19.10.2017
№1117/0/131-17/174
</t>
    </r>
    <r>
      <rPr>
        <sz val="10"/>
        <color indexed="10"/>
        <rFont val="Times New Roman"/>
        <family val="1"/>
      </rPr>
      <t>Зміна суми заходу</t>
    </r>
    <r>
      <rPr>
        <sz val="10"/>
        <rFont val="Times New Roman"/>
        <family val="1"/>
      </rPr>
      <t xml:space="preserve">
Погоджено МСП лист від 23.11.2017
№1264/0/131-17</t>
    </r>
  </si>
  <si>
    <r>
      <t xml:space="preserve">Зміна  суми та кількості учасників </t>
    </r>
    <r>
      <rPr>
        <sz val="10"/>
        <rFont val="Times New Roman"/>
        <family val="1"/>
      </rPr>
      <t xml:space="preserve">Погоджено МСП лист від 19.10.2017
№1117/0/131-17/174
</t>
    </r>
    <r>
      <rPr>
        <sz val="10"/>
        <color indexed="10"/>
        <rFont val="Times New Roman"/>
        <family val="1"/>
      </rPr>
      <t>Зміна суми заходу</t>
    </r>
    <r>
      <rPr>
        <sz val="10"/>
        <rFont val="Times New Roman"/>
        <family val="1"/>
      </rPr>
      <t xml:space="preserve">
Погоджено МСП лист від 23.11.2017
№1264/0/131-17</t>
    </r>
  </si>
  <si>
    <r>
      <t xml:space="preserve">Зміна суми та кількості учасників заходу
</t>
    </r>
    <r>
      <rPr>
        <sz val="10"/>
        <rFont val="Times New Roman"/>
        <family val="1"/>
      </rPr>
      <t>Погоджено МСП лист від 30.11.17
№1298/0/131-17/174</t>
    </r>
  </si>
  <si>
    <t>9</t>
  </si>
  <si>
    <t>29-30 листопада, 
м. Київ</t>
  </si>
  <si>
    <t>Статутний захід "Засідання ради ВГО "Коаліція"</t>
  </si>
  <si>
    <r>
      <t xml:space="preserve">Новий захід
</t>
    </r>
    <r>
      <rPr>
        <sz val="10"/>
        <rFont val="Times New Roman"/>
        <family val="1"/>
      </rPr>
      <t>Погоджено МСП лист від 30.11.17
№1298/0/131-17/174</t>
    </r>
  </si>
  <si>
    <r>
      <t xml:space="preserve">Зміна терміну проведення 
</t>
    </r>
    <r>
      <rPr>
        <sz val="10"/>
        <rFont val="Times New Roman"/>
        <family val="1"/>
      </rPr>
      <t xml:space="preserve">Погоджено Фондом лист від 13.06.17 
№1/4-579/02-02
</t>
    </r>
    <r>
      <rPr>
        <sz val="10"/>
        <color indexed="10"/>
        <rFont val="Times New Roman"/>
        <family val="1"/>
      </rPr>
      <t>Зміна суми та кількості учасників заходу</t>
    </r>
    <r>
      <rPr>
        <sz val="10"/>
        <rFont val="Times New Roman"/>
        <family val="1"/>
      </rPr>
      <t xml:space="preserve">
Погоджено МСП лист від 30.11.17
№1298/0/131-17/174</t>
    </r>
  </si>
  <si>
    <r>
      <rPr>
        <sz val="10"/>
        <color indexed="10"/>
        <rFont val="Times New Roman"/>
        <family val="1"/>
      </rPr>
      <t>Зміна суми та кількості учасників заходу</t>
    </r>
    <r>
      <rPr>
        <sz val="10"/>
        <rFont val="Times New Roman"/>
        <family val="1"/>
      </rPr>
      <t xml:space="preserve">
Погоджено МСП лист від 30.11.17
№1298/0/131-17/174</t>
    </r>
  </si>
  <si>
    <t>29-30 листопада, 
м. Київ, вул. Р.Окіпної, 2</t>
  </si>
  <si>
    <t>29 листопада - 02 грудня, м. Київ, Пуща Водиця, ОТ "Лідер"</t>
  </si>
  <si>
    <r>
      <t xml:space="preserve">Захід проведено.
</t>
    </r>
    <r>
      <rPr>
        <sz val="10"/>
        <rFont val="Times New Roman"/>
        <family val="1"/>
      </rPr>
      <t>Надано інформацію про проведення. Участь взяли: Стрілка В.Е головн спец відділу експертизи та втрати працездатності управління медсоцреабіліт МОЗ України, Ігнатюк Л.Ю спеціаліст Департаменту соц зах осіб з інвал, Слепенков С.В заступ директора мед департ ФСС, Нікопенко В.В директор департ з загальних питань ФСС, Резніченко О.В фахівець Київського міськ відділення ФСС, Нікітіна І.В нач відділу за додерж пенсійного законодавства та взаємодії з ПФУ.</t>
    </r>
  </si>
  <si>
    <t>"Голос шахтаря", "Нова Волинь", "Наше місто", "Новий путь", "Новини Прибужжя", "Вісник шахтаря"</t>
  </si>
  <si>
    <t>05-06 грудня, Київська область</t>
  </si>
  <si>
    <r>
      <t xml:space="preserve">Захід проведено. 
</t>
    </r>
    <r>
      <rPr>
        <sz val="10"/>
        <rFont val="Times New Roman"/>
        <family val="1"/>
      </rPr>
      <t>Надано інформацію про проведення. Участь взяли: Київське обл відділення ФСЗІ, ФСЗІ, МСП, програма розвитку ООН в Україні, Міжнардна фундація виборчих систем IFES, агенство США з міжнародного розвитку,ін</t>
    </r>
  </si>
  <si>
    <t>07-09 червня, вул. Б. Хмельницького, 126-Д, готель "Вілла-Баст", м. Берегове, 27-29 листопада, смт. Козин, київська область</t>
  </si>
  <si>
    <r>
      <t xml:space="preserve">Захід проведено. 
</t>
    </r>
    <r>
      <rPr>
        <sz val="10"/>
        <rFont val="Times New Roman"/>
        <family val="1"/>
      </rPr>
      <t>Надано інформацію про проведення. Участь взяли: Директор Закарпатського обласного відділення ФСЗІ Воробець А.Ю., представник Київського обласного відділення ФСЗІ Куницький В.В</t>
    </r>
  </si>
  <si>
    <t>12-13 грудня, м. Вінниця, вул. Келецька, 107</t>
  </si>
  <si>
    <r>
      <t xml:space="preserve">Захід проведено.
</t>
    </r>
    <r>
      <rPr>
        <sz val="10"/>
        <rFont val="Times New Roman"/>
        <family val="1"/>
      </rPr>
      <t>Надано інформацію про проведення. Участь взяли: Вінницьке обл відділення ФСЗІ Кучерук І.В, Комунальний заклад Спеціальна ЗОШ 1-2 ст. з дошкільним відділенням Вінницької міськ ради Баневан І.О, ін</t>
    </r>
  </si>
  <si>
    <t>01-03 грудня, готельний компелекс "Верховина", с. Петропавлівська Борщагівка, вул. Петропавлівська, 24</t>
  </si>
  <si>
    <r>
      <t xml:space="preserve">Захід проведено. </t>
    </r>
    <r>
      <rPr>
        <sz val="10"/>
        <rFont val="Times New Roman"/>
        <family val="1"/>
      </rPr>
      <t xml:space="preserve">
Надано інформацію про проведення. Участь взяли: ГО "Центр реабіліт інвал-спинальників "ВІДРОДЖЕННЯ-АРС", відокремленні підрозділи ВГОІАІСУ, Білоцерківська ГО "Спорт для людей з інвалідністю, організація любителів регбі "Мета", ГО "Словянське товариство інвалідів", ГО "Боярський міськ фіз-спорт клуб інвалідів "ІКАР", представник МСП Пилипенко Р.В, директор Київ міськ ФСЗІ Прушківський В.С, нач відділу з питань зайнятості Держ слудби Укр з питань праці Стасюк С.В, провідний фахівець Київ міськ центру зайнятості Кулініч Т.О, начальник відділу з розробки та впровадження навч-методичної і науково дослідноцьких програм Всеукраїнського центру проф реабіліт інвалідів Маліновська Н.М. </t>
    </r>
  </si>
  <si>
    <t>01-03 грудня, готельний компелекс "Верховина", с. Петропавлівська Борщагівка, вул. Петропавлівська, 25</t>
  </si>
  <si>
    <t>14-15 листопада, м. Київ, вул. Звіринецька, 47</t>
  </si>
  <si>
    <r>
      <t xml:space="preserve">Захід проведено. 
</t>
    </r>
    <r>
      <rPr>
        <sz val="10"/>
        <rFont val="Times New Roman"/>
        <family val="1"/>
      </rPr>
      <t>Надано інформацію про проведення. Участь взяли: Київ міськ центр соц, проф та труд реабіліт інвал - директор Шаповалов О.А, заступ директора Гейгель Т, Четвертий київський міськ центр з надання безоплатної вторинної правової допомоги Берус С  в.о. директора, Негода К, головний спеціаліст  Координаційна рада молодих юристів Головного тер управління юстиції в Чернігівській обл заступ голови М. Білявський</t>
    </r>
  </si>
  <si>
    <r>
      <t xml:space="preserve">1 день, грудень, 
</t>
    </r>
    <r>
      <rPr>
        <sz val="10"/>
        <color indexed="10"/>
        <rFont val="Times New Roman"/>
        <family val="1"/>
      </rPr>
      <t>м. Київ</t>
    </r>
  </si>
  <si>
    <r>
      <t xml:space="preserve">Зміна терміну проведення
</t>
    </r>
    <r>
      <rPr>
        <sz val="10"/>
        <rFont val="Times New Roman"/>
        <family val="1"/>
      </rPr>
      <t xml:space="preserve">Погоджено Фондом лист від 07.07.17
№1/4-720/02-02
</t>
    </r>
    <r>
      <rPr>
        <sz val="10"/>
        <color indexed="10"/>
        <rFont val="Times New Roman"/>
        <family val="1"/>
      </rPr>
      <t>Зміна суми, тривалості та  кількості учасників заходу</t>
    </r>
    <r>
      <rPr>
        <sz val="10"/>
        <rFont val="Times New Roman"/>
        <family val="1"/>
      </rPr>
      <t xml:space="preserve">
Погоджено МСП лист від 26.07.17 
№741/0/131-17/174
</t>
    </r>
    <r>
      <rPr>
        <sz val="10"/>
        <color indexed="10"/>
        <rFont val="Times New Roman"/>
        <family val="1"/>
      </rPr>
      <t xml:space="preserve">Зміна терміну проведення. </t>
    </r>
    <r>
      <rPr>
        <sz val="10"/>
        <rFont val="Times New Roman"/>
        <family val="1"/>
      </rPr>
      <t xml:space="preserve">Погоджено Фондом лист від 08.11.17
№1/4-1399/02-02
</t>
    </r>
    <r>
      <rPr>
        <sz val="10"/>
        <color indexed="10"/>
        <rFont val="Times New Roman"/>
        <family val="1"/>
      </rPr>
      <t xml:space="preserve">Зміна суми та місця проведення. </t>
    </r>
    <r>
      <rPr>
        <sz val="10"/>
        <rFont val="Times New Roman"/>
        <family val="1"/>
      </rPr>
      <t>Погоджено МСП лист від 18.12.17
№1354/0/131-17/174</t>
    </r>
  </si>
  <si>
    <r>
      <t xml:space="preserve">Зміна терміну проведення
</t>
    </r>
    <r>
      <rPr>
        <sz val="10"/>
        <rFont val="Times New Roman"/>
        <family val="1"/>
      </rPr>
      <t>Погоджено Фондом лист від 08.06.17
№1/4-552/02-02</t>
    </r>
    <r>
      <rPr>
        <sz val="10"/>
        <color indexed="10"/>
        <rFont val="Times New Roman"/>
        <family val="1"/>
      </rPr>
      <t xml:space="preserve">
Зміна суми заходу
</t>
    </r>
    <r>
      <rPr>
        <sz val="10"/>
        <rFont val="Times New Roman"/>
        <family val="1"/>
      </rPr>
      <t xml:space="preserve">Погоджено МСП лист від 02.10.17 
№1039/0/131-17/174
</t>
    </r>
    <r>
      <rPr>
        <sz val="10"/>
        <color indexed="10"/>
        <rFont val="Times New Roman"/>
        <family val="1"/>
      </rPr>
      <t xml:space="preserve">Зміна суми заходу </t>
    </r>
    <r>
      <rPr>
        <sz val="10"/>
        <rFont val="Times New Roman"/>
        <family val="1"/>
      </rPr>
      <t>Погоджено МСП лист від 18.12.17
№1354/0/131-17/174</t>
    </r>
  </si>
  <si>
    <r>
      <t xml:space="preserve">Зміна терміну проведення. </t>
    </r>
    <r>
      <rPr>
        <sz val="10"/>
        <rFont val="Times New Roman"/>
        <family val="1"/>
      </rPr>
      <t xml:space="preserve">Погоджено Фондом лист від 09.10.17
№1/4-1203/02-02
</t>
    </r>
    <r>
      <rPr>
        <sz val="10"/>
        <color indexed="10"/>
        <rFont val="Times New Roman"/>
        <family val="1"/>
      </rPr>
      <t>Зміна суми заходу</t>
    </r>
    <r>
      <rPr>
        <sz val="10"/>
        <rFont val="Times New Roman"/>
        <family val="1"/>
      </rPr>
      <t xml:space="preserve">
Погоджено МСП лист від 23.11.2017
№1264/0/131-17
</t>
    </r>
    <r>
      <rPr>
        <sz val="10"/>
        <color indexed="10"/>
        <rFont val="Times New Roman"/>
        <family val="1"/>
      </rPr>
      <t xml:space="preserve">Зміна суми заходу </t>
    </r>
    <r>
      <rPr>
        <sz val="10"/>
        <rFont val="Times New Roman"/>
        <family val="1"/>
      </rPr>
      <t>Погоджено МСП лист від 18.12.17
№1354/0/131-17/174</t>
    </r>
  </si>
  <si>
    <r>
      <t>Зміна терміну проведення</t>
    </r>
    <r>
      <rPr>
        <sz val="10"/>
        <rFont val="Times New Roman"/>
        <family val="1"/>
      </rPr>
      <t xml:space="preserve">
Погоджено Фондом лист від 07.07.17
№1/4-720/02-02
</t>
    </r>
    <r>
      <rPr>
        <sz val="10"/>
        <color indexed="10"/>
        <rFont val="Times New Roman"/>
        <family val="1"/>
      </rPr>
      <t xml:space="preserve">Зміна терміну та місця проведення </t>
    </r>
    <r>
      <rPr>
        <sz val="10"/>
        <rFont val="Times New Roman"/>
        <family val="1"/>
      </rPr>
      <t xml:space="preserve">
Погоджено Фондом лист від 14.08.17 
№1/4-913/02-02
</t>
    </r>
    <r>
      <rPr>
        <sz val="10"/>
        <color indexed="10"/>
        <rFont val="Times New Roman"/>
        <family val="1"/>
      </rPr>
      <t xml:space="preserve">Зміна суми та кількості учасників заходу </t>
    </r>
    <r>
      <rPr>
        <sz val="10"/>
        <rFont val="Times New Roman"/>
        <family val="1"/>
      </rPr>
      <t xml:space="preserve">
Погоджено МСП лист від 19.10.2017
№1117/0/131-17/174
</t>
    </r>
    <r>
      <rPr>
        <sz val="10"/>
        <color indexed="10"/>
        <rFont val="Times New Roman"/>
        <family val="1"/>
      </rPr>
      <t xml:space="preserve">Зміна суми  заходу </t>
    </r>
    <r>
      <rPr>
        <sz val="10"/>
        <rFont val="Times New Roman"/>
        <family val="1"/>
      </rPr>
      <t>Погоджено МСП лист від 18.12.17
№1354/0/131-17/174</t>
    </r>
  </si>
  <si>
    <r>
      <rPr>
        <sz val="10"/>
        <color indexed="10"/>
        <rFont val="Times New Roman"/>
        <family val="1"/>
      </rPr>
      <t xml:space="preserve">2 дні, </t>
    </r>
    <r>
      <rPr>
        <sz val="10"/>
        <color indexed="10"/>
        <rFont val="Times New Roman"/>
        <family val="1"/>
      </rPr>
      <t xml:space="preserve">жовтень, </t>
    </r>
    <r>
      <rPr>
        <sz val="10"/>
        <rFont val="Times New Roman"/>
        <family val="1"/>
      </rPr>
      <t xml:space="preserve">
м. Київ</t>
    </r>
  </si>
  <si>
    <r>
      <t xml:space="preserve">Зміна терміну проведення. </t>
    </r>
    <r>
      <rPr>
        <sz val="10"/>
        <rFont val="Times New Roman"/>
        <family val="1"/>
      </rPr>
      <t xml:space="preserve">Погоджено Фондом лист від 09.10.17
№1/4-1203/02-02
</t>
    </r>
    <r>
      <rPr>
        <sz val="10"/>
        <color indexed="10"/>
        <rFont val="Times New Roman"/>
        <family val="1"/>
      </rPr>
      <t>Зміна суми та кількості учасників заходу</t>
    </r>
    <r>
      <rPr>
        <sz val="10"/>
        <rFont val="Times New Roman"/>
        <family val="1"/>
      </rPr>
      <t xml:space="preserve">
Погоджено МСП лист від 23.11.2017
№1264/0/131-17
</t>
    </r>
    <r>
      <rPr>
        <sz val="10"/>
        <color indexed="10"/>
        <rFont val="Times New Roman"/>
        <family val="1"/>
      </rPr>
      <t>Зміна тривалості заходу</t>
    </r>
    <r>
      <rPr>
        <sz val="10"/>
        <rFont val="Times New Roman"/>
        <family val="1"/>
      </rPr>
      <t xml:space="preserve">
Погоджено МСП лист від 21.12.17
№1367/0/131-17/174</t>
    </r>
  </si>
  <si>
    <r>
      <t xml:space="preserve">Зміна суми та кількості учасників заходу 
</t>
    </r>
    <r>
      <rPr>
        <sz val="10"/>
        <rFont val="Times New Roman"/>
        <family val="1"/>
      </rPr>
      <t>Погоджено МСП лист від 18.12.17
№1355/0/131-17/174</t>
    </r>
  </si>
  <si>
    <r>
      <t xml:space="preserve">Зміна терміну проведення 
</t>
    </r>
    <r>
      <rPr>
        <sz val="10"/>
        <rFont val="Times New Roman"/>
        <family val="1"/>
      </rPr>
      <t xml:space="preserve">Погоджено Фондом лист від 09.10.17
№1/4-1204/02-02
</t>
    </r>
    <r>
      <rPr>
        <sz val="10"/>
        <color indexed="10"/>
        <rFont val="Times New Roman"/>
        <family val="1"/>
      </rPr>
      <t xml:space="preserve">Зміна суми та кількості учасників заходу </t>
    </r>
    <r>
      <rPr>
        <sz val="10"/>
        <rFont val="Times New Roman"/>
        <family val="1"/>
      </rPr>
      <t xml:space="preserve">
Погоджено МСП лист від 18.12.17
№1355/0/131-17/174</t>
    </r>
  </si>
  <si>
    <r>
      <t xml:space="preserve">Зміна суми та кількості учасників заходу
</t>
    </r>
    <r>
      <rPr>
        <sz val="10"/>
        <rFont val="Times New Roman"/>
        <family val="1"/>
      </rPr>
      <t xml:space="preserve">Погоджено МСП лист від 23.11.17
№1259/0/131-17
</t>
    </r>
    <r>
      <rPr>
        <sz val="10"/>
        <color indexed="10"/>
        <rFont val="Times New Roman"/>
        <family val="1"/>
      </rPr>
      <t xml:space="preserve">Зміна суми заходу </t>
    </r>
    <r>
      <rPr>
        <sz val="10"/>
        <rFont val="Times New Roman"/>
        <family val="1"/>
      </rPr>
      <t xml:space="preserve">
Погоджено МСП лист від 18.12.17
№1355/0/131-17/174</t>
    </r>
  </si>
  <si>
    <r>
      <rPr>
        <sz val="10"/>
        <color indexed="10"/>
        <rFont val="Times New Roman"/>
        <family val="1"/>
      </rPr>
      <t>Зміна суми та кількості учасників заходу</t>
    </r>
    <r>
      <rPr>
        <sz val="10"/>
        <rFont val="Times New Roman"/>
        <family val="1"/>
      </rPr>
      <t xml:space="preserve">
Погоджено МСП лист від 23.11.17
№1259/0/131-17
</t>
    </r>
    <r>
      <rPr>
        <sz val="10"/>
        <color indexed="10"/>
        <rFont val="Times New Roman"/>
        <family val="1"/>
      </rPr>
      <t xml:space="preserve">Зміна суми заходу </t>
    </r>
    <r>
      <rPr>
        <sz val="10"/>
        <rFont val="Times New Roman"/>
        <family val="1"/>
      </rPr>
      <t xml:space="preserve">
Погоджено МСП лист від 18.12.17
№1355/0/131-17/174</t>
    </r>
  </si>
  <si>
    <r>
      <rPr>
        <sz val="10"/>
        <color indexed="10"/>
        <rFont val="Times New Roman"/>
        <family val="1"/>
      </rPr>
      <t>Зміна суми заходу</t>
    </r>
    <r>
      <rPr>
        <sz val="10"/>
        <rFont val="Times New Roman"/>
        <family val="1"/>
      </rPr>
      <t xml:space="preserve">
Погоджено МСП лист від 23.11.17
№1259/0/131-17
</t>
    </r>
    <r>
      <rPr>
        <sz val="10"/>
        <color indexed="10"/>
        <rFont val="Times New Roman"/>
        <family val="1"/>
      </rPr>
      <t xml:space="preserve">Зміна суми заходу </t>
    </r>
    <r>
      <rPr>
        <sz val="10"/>
        <rFont val="Times New Roman"/>
        <family val="1"/>
      </rPr>
      <t xml:space="preserve">
Погоджено МСП лист від 18.12.17
№1355/0/131-17/174</t>
    </r>
  </si>
  <si>
    <r>
      <t xml:space="preserve">Зміна суми заходу 
</t>
    </r>
    <r>
      <rPr>
        <sz val="10"/>
        <rFont val="Times New Roman"/>
        <family val="1"/>
      </rPr>
      <t xml:space="preserve">Погоджено МСП лист від 18.12.17
№1355/0/131-17/174
</t>
    </r>
    <r>
      <rPr>
        <sz val="10"/>
        <color indexed="10"/>
        <rFont val="Times New Roman"/>
        <family val="1"/>
      </rPr>
      <t xml:space="preserve">Зміна суми заходу </t>
    </r>
    <r>
      <rPr>
        <sz val="10"/>
        <rFont val="Times New Roman"/>
        <family val="1"/>
      </rPr>
      <t xml:space="preserve">
Погоджено МСП лист від 18.12.17
№1355/0/131-17/174</t>
    </r>
  </si>
  <si>
    <r>
      <t xml:space="preserve">Зміна суми заходу
</t>
    </r>
    <r>
      <rPr>
        <sz val="10"/>
        <rFont val="Times New Roman"/>
        <family val="1"/>
      </rPr>
      <t xml:space="preserve">Погоджено МСП лист від 23.11.17
№1259/0/131-17
</t>
    </r>
    <r>
      <rPr>
        <sz val="10"/>
        <color indexed="10"/>
        <rFont val="Times New Roman"/>
        <family val="1"/>
      </rPr>
      <t xml:space="preserve">Зміна суми та кількості учасників заходу </t>
    </r>
    <r>
      <rPr>
        <sz val="10"/>
        <rFont val="Times New Roman"/>
        <family val="1"/>
      </rPr>
      <t xml:space="preserve">
Погоджено МСП лист від 21.12.17
№1366/0/131-17/174</t>
    </r>
  </si>
  <si>
    <r>
      <t xml:space="preserve">Новий захід
</t>
    </r>
    <r>
      <rPr>
        <sz val="10"/>
        <rFont val="Times New Roman"/>
        <family val="1"/>
      </rPr>
      <t xml:space="preserve">Погоджено МСП лист від 23.11.17
№1259/0/131-17
</t>
    </r>
    <r>
      <rPr>
        <sz val="10"/>
        <color indexed="10"/>
        <rFont val="Times New Roman"/>
        <family val="1"/>
      </rPr>
      <t xml:space="preserve">Зміна суми заходу </t>
    </r>
    <r>
      <rPr>
        <sz val="10"/>
        <rFont val="Times New Roman"/>
        <family val="1"/>
      </rPr>
      <t xml:space="preserve">
Погоджено МСП лист від 18.12.17
№1355/0/131-17/174
</t>
    </r>
    <r>
      <rPr>
        <sz val="10"/>
        <color indexed="10"/>
        <rFont val="Times New Roman"/>
        <family val="1"/>
      </rPr>
      <t xml:space="preserve">Зміна суми та кількості учасників заходу </t>
    </r>
    <r>
      <rPr>
        <sz val="10"/>
        <rFont val="Times New Roman"/>
        <family val="1"/>
      </rPr>
      <t xml:space="preserve">
Погоджено МСП лист від 21.12.17
№1366/0/131-17/174</t>
    </r>
  </si>
  <si>
    <r>
      <t xml:space="preserve">Зміна терміну проведення.
</t>
    </r>
    <r>
      <rPr>
        <sz val="10"/>
        <rFont val="Times New Roman"/>
        <family val="1"/>
      </rPr>
      <t xml:space="preserve">Погоджено Фондом лист від 10.05.17
№1/4-406/02-02
</t>
    </r>
    <r>
      <rPr>
        <sz val="10"/>
        <color indexed="10"/>
        <rFont val="Times New Roman"/>
        <family val="1"/>
      </rPr>
      <t xml:space="preserve">Зміна терміну проведення </t>
    </r>
    <r>
      <rPr>
        <sz val="10"/>
        <rFont val="Times New Roman"/>
        <family val="1"/>
      </rPr>
      <t xml:space="preserve">
Погоджено МСП лист від 23.11.17
№1259/0/131-17
</t>
    </r>
    <r>
      <rPr>
        <sz val="10"/>
        <color indexed="10"/>
        <rFont val="Times New Roman"/>
        <family val="1"/>
      </rPr>
      <t>Зміна суми та кількості учасників заходу</t>
    </r>
    <r>
      <rPr>
        <sz val="10"/>
        <rFont val="Times New Roman"/>
        <family val="1"/>
      </rPr>
      <t xml:space="preserve"> 
Погоджено МСП лист від 21.12.17
№1366/0/131-17/174</t>
    </r>
  </si>
  <si>
    <r>
      <t xml:space="preserve">Зміна назви заходу
</t>
    </r>
    <r>
      <rPr>
        <sz val="10"/>
        <rFont val="Times New Roman"/>
        <family val="1"/>
      </rPr>
      <t xml:space="preserve"> Погоджено МСП лист від 13.11.17
№1209/0/131-17
</t>
    </r>
    <r>
      <rPr>
        <sz val="10"/>
        <color indexed="10"/>
        <rFont val="Times New Roman"/>
        <family val="1"/>
      </rPr>
      <t>Зміна суми та кількості учасників заходу</t>
    </r>
    <r>
      <rPr>
        <sz val="10"/>
        <rFont val="Times New Roman"/>
        <family val="1"/>
      </rPr>
      <t xml:space="preserve"> 
Погоджено МСП лист від 21.12.17
№1366/0/131-17/174</t>
    </r>
  </si>
  <si>
    <r>
      <t xml:space="preserve">Зміна суми та кількості учасників заходу 
</t>
    </r>
    <r>
      <rPr>
        <sz val="10"/>
        <rFont val="Times New Roman"/>
        <family val="1"/>
      </rPr>
      <t xml:space="preserve">Погоджено МСП лист від 18.12.17
№1355/0/131-17/174
</t>
    </r>
    <r>
      <rPr>
        <sz val="10"/>
        <color indexed="10"/>
        <rFont val="Times New Roman"/>
        <family val="1"/>
      </rPr>
      <t xml:space="preserve">Зміна суми та кількості учасників заходу </t>
    </r>
    <r>
      <rPr>
        <sz val="10"/>
        <rFont val="Times New Roman"/>
        <family val="1"/>
      </rPr>
      <t xml:space="preserve">
Погоджено МСП лист від 21.12.17
№1366/0/131-17/174</t>
    </r>
  </si>
  <si>
    <r>
      <rPr>
        <sz val="10"/>
        <rFont val="Times New Roman"/>
        <family val="1"/>
      </rPr>
      <t xml:space="preserve">Зміна суми та кількості учасників заходу </t>
    </r>
    <r>
      <rPr>
        <sz val="10"/>
        <color indexed="10"/>
        <rFont val="Times New Roman"/>
        <family val="1"/>
      </rPr>
      <t xml:space="preserve">
Погоджено МСП лист від 21.12.17
№1366/0/131-17/174</t>
    </r>
  </si>
  <si>
    <r>
      <t xml:space="preserve">Зміна терміну проведення
</t>
    </r>
    <r>
      <rPr>
        <sz val="10"/>
        <rFont val="Times New Roman"/>
        <family val="1"/>
      </rPr>
      <t xml:space="preserve">Погоджено Фондом лист від 16.08.17
№1/4-922/02-02
</t>
    </r>
    <r>
      <rPr>
        <sz val="10"/>
        <color indexed="10"/>
        <rFont val="Times New Roman"/>
        <family val="1"/>
      </rPr>
      <t xml:space="preserve">Зміна суми заходу </t>
    </r>
    <r>
      <rPr>
        <sz val="10"/>
        <rFont val="Times New Roman"/>
        <family val="1"/>
      </rPr>
      <t xml:space="preserve">Погоджено МСП лист від 14.09.17
№965/0/131-17
</t>
    </r>
    <r>
      <rPr>
        <sz val="10"/>
        <color indexed="10"/>
        <rFont val="Times New Roman"/>
        <family val="1"/>
      </rPr>
      <t xml:space="preserve">Зміна суми заходу </t>
    </r>
    <r>
      <rPr>
        <sz val="10"/>
        <rFont val="Times New Roman"/>
        <family val="1"/>
      </rPr>
      <t xml:space="preserve">
Погоджено МСП лист від 18.12.17
№1355/0/131-17/174
</t>
    </r>
    <r>
      <rPr>
        <sz val="10"/>
        <color indexed="10"/>
        <rFont val="Times New Roman"/>
        <family val="1"/>
      </rPr>
      <t xml:space="preserve">Зміна суми та кількості учасників заходу </t>
    </r>
    <r>
      <rPr>
        <sz val="10"/>
        <rFont val="Times New Roman"/>
        <family val="1"/>
      </rPr>
      <t xml:space="preserve">
Погоджено МСП лист від 21.12.17
№1366/0/131-17/174</t>
    </r>
  </si>
  <si>
    <t>2 дні, грудень, м.Київ</t>
  </si>
  <si>
    <t>Всеукраїнська конференція "Підвищення соціально-економічної спроможності ВПО з інвалідністю"</t>
  </si>
  <si>
    <r>
      <t xml:space="preserve">Новий захід
</t>
    </r>
    <r>
      <rPr>
        <sz val="10"/>
        <rFont val="Times New Roman"/>
        <family val="1"/>
      </rPr>
      <t>Погоджено МСП лист від 21.12.17
№1366/0/131-17/174</t>
    </r>
  </si>
  <si>
    <t>20-21 грудня, 
Київська область</t>
  </si>
  <si>
    <r>
      <t xml:space="preserve">Захід проведено. 
</t>
    </r>
    <r>
      <rPr>
        <sz val="10"/>
        <rFont val="Times New Roman"/>
        <family val="1"/>
      </rPr>
      <t>Надано інформацію про проведення. Участь взяли: ФСЗІ, надано інформацію про учасників</t>
    </r>
  </si>
  <si>
    <t>06 грудня,
м. Чернівці</t>
  </si>
  <si>
    <t>12 грудня, 
м. Рівне, м.Просвіти, 1</t>
  </si>
  <si>
    <t>Захід проведено. 
Надано інформацію про проведення . Надано інформацію про учасників</t>
  </si>
  <si>
    <t>04 грудня, м. Івано-Франківськ</t>
  </si>
  <si>
    <r>
      <t xml:space="preserve">Захід проведено.
</t>
    </r>
    <r>
      <rPr>
        <sz val="10"/>
        <rFont val="Times New Roman"/>
        <family val="1"/>
      </rPr>
      <t>Надано інформацію про проведення. Участь взяли: Директор ФСЗІ Жураківський В.Ю, В.о. директора Департаменту соц захисту населення ОДА в. Яворівський, заступ директора Департ при МВК Кузюк Н.М, Галиччина 24</t>
    </r>
  </si>
  <si>
    <t>08 грудня, м. Львів, театр ім. М. Заньковецької</t>
  </si>
  <si>
    <r>
      <t xml:space="preserve">Захід проведено.
</t>
    </r>
    <r>
      <rPr>
        <sz val="10"/>
        <rFont val="Times New Roman"/>
        <family val="1"/>
      </rPr>
      <t>Надано інформацію про проведення. Участь взяли: районні та міськ товариства інвалідів , представники органів виконавчої влади, департ соц захисту ОДА</t>
    </r>
  </si>
  <si>
    <t>07 листопада, м. Луцьк</t>
  </si>
  <si>
    <r>
      <t xml:space="preserve">Захід проведено.
</t>
    </r>
    <r>
      <rPr>
        <sz val="10"/>
        <rFont val="Times New Roman"/>
        <family val="1"/>
      </rPr>
      <t>Надано інформацію про проведення. Участь взяли: Шевчук В.О директор обл відділення ФСЗІ, Лазарчук В заступ голови обл Спілки ветеранів жертв нацизму, Цвях Л.О заступ голови Пенсійногофонду, Ящук М.Р заступ нач регіонального відділення банку "Південний"</t>
    </r>
  </si>
  <si>
    <t>Місцеве телебачення</t>
  </si>
  <si>
    <t>21 грудня, м. Дунаївці, Хмельницька область</t>
  </si>
  <si>
    <r>
      <t xml:space="preserve">Захід проведено.
</t>
    </r>
    <r>
      <rPr>
        <sz val="10"/>
        <rFont val="Times New Roman"/>
        <family val="1"/>
      </rPr>
      <t>Надано інформацію про проведення. Участь взяли: Хмельницьке товариство молодих інваліідв, ЦСССДМ, управління праці та соц захисту населення Хмельницької міськ ради, представникик Хмельницького відділення ФСЗІ, ГО Красилівське районне товариство інвалідів "Захист"</t>
    </r>
  </si>
  <si>
    <t>15 грудня, м. Хмельницький</t>
  </si>
  <si>
    <r>
      <t xml:space="preserve">Захід проведено.
</t>
    </r>
    <r>
      <rPr>
        <sz val="10"/>
        <rFont val="Times New Roman"/>
        <family val="1"/>
      </rPr>
      <t>Надано інформацію про проведення. Участь взяли: Хмельницьке товариство молодих інвалідів, ЦСССДМ, управління праці та соц захисту населення, представникик Хмельницького відділення ФСЗІ</t>
    </r>
  </si>
  <si>
    <t>02 грудня, м. Хмельницький</t>
  </si>
  <si>
    <t>18-20 грудня, м. Київ, вул. Петропавлівська, 24</t>
  </si>
  <si>
    <r>
      <t xml:space="preserve">Захід проведено.
</t>
    </r>
    <r>
      <rPr>
        <sz val="10"/>
        <rFont val="Times New Roman"/>
        <family val="1"/>
      </rPr>
      <t>Надно інформацію про проведення. Участь взяли: представники регіональних осередків ВОІ СОІУ, керівники та активісти обл осередків ВОІ СОІУ, головний спеціаліст Департаменту соціального захисту населення осіб з інваліністю Мінсоцполітики Сердюк Р.В, заступник Київського обласного відділення ФСЗІ Метещук Н.П, редактори газет ВОІ СОІУ</t>
    </r>
  </si>
  <si>
    <t>Газети "Благосвіт", "Сила духу", "Берег надії", Сайт ВГО</t>
  </si>
  <si>
    <t>12 грудня, 
м. Луцьк</t>
  </si>
  <si>
    <r>
      <t xml:space="preserve">Захід проведено. </t>
    </r>
    <r>
      <rPr>
        <sz val="10"/>
        <rFont val="Times New Roman"/>
        <family val="1"/>
      </rPr>
      <t xml:space="preserve">
Надано інформацію про проведення. Участь взяли: обласні відділення УНФДІЧ, директор обл відділення ФСЗІ Шевчук В.О</t>
    </r>
  </si>
  <si>
    <t>14 грудня, м. Київ, вул. Богомольця, 10</t>
  </si>
  <si>
    <r>
      <t xml:space="preserve">Захід проведено.
</t>
    </r>
    <r>
      <rPr>
        <sz val="10"/>
        <rFont val="Times New Roman"/>
        <family val="1"/>
      </rPr>
      <t>Надано інформацію про проведення. Участь взяли: Українська Асоціація "Чорнобиль" органів та військ МВС, Всеукраїнська Чорнобильська спілка МВС України, Фонд "Правозахист", Київське міське відділенння ФСЗІ Леонтьєва О.С</t>
    </r>
  </si>
  <si>
    <t>Семінар "Навички працевлаштування та адаптація в колективі людей з інвалідністю, відкриття власної справи"</t>
  </si>
  <si>
    <r>
      <rPr>
        <sz val="10"/>
        <color indexed="10"/>
        <rFont val="Times New Roman"/>
        <family val="1"/>
      </rPr>
      <t xml:space="preserve">Новий захід </t>
    </r>
    <r>
      <rPr>
        <sz val="10"/>
        <rFont val="Times New Roman"/>
        <family val="1"/>
      </rPr>
      <t xml:space="preserve">
Погоджено МСП лист від 21.12.17
№1372/0/131-17/174</t>
    </r>
  </si>
  <si>
    <r>
      <rPr>
        <sz val="10"/>
        <color indexed="10"/>
        <rFont val="Times New Roman"/>
        <family val="1"/>
      </rPr>
      <t>Зміна терміну проведення</t>
    </r>
    <r>
      <rPr>
        <sz val="10"/>
        <rFont val="Times New Roman"/>
        <family val="1"/>
      </rPr>
      <t xml:space="preserve">
Погоджено Фондом лист від 20.09.17
№1/4-1076/02-02
</t>
    </r>
    <r>
      <rPr>
        <sz val="10"/>
        <color indexed="10"/>
        <rFont val="Times New Roman"/>
        <family val="1"/>
      </rPr>
      <t xml:space="preserve">Зміна терміну проведення. </t>
    </r>
    <r>
      <rPr>
        <sz val="10"/>
        <rFont val="Times New Roman"/>
        <family val="1"/>
      </rPr>
      <t xml:space="preserve">Погоджено Фондом лист від 08.11.17
№1/4-1400/02-02
</t>
    </r>
    <r>
      <rPr>
        <sz val="10"/>
        <color indexed="10"/>
        <rFont val="Times New Roman"/>
        <family val="1"/>
      </rPr>
      <t>Зміна кількості учасників та суми заходу</t>
    </r>
    <r>
      <rPr>
        <sz val="10"/>
        <rFont val="Times New Roman"/>
        <family val="1"/>
      </rPr>
      <t xml:space="preserve">
Погоджено МСП лист від 21.12.17
№1372/0/131-17/174</t>
    </r>
  </si>
  <si>
    <r>
      <rPr>
        <sz val="10"/>
        <color indexed="10"/>
        <rFont val="Times New Roman"/>
        <family val="1"/>
      </rPr>
      <t>Зміна кількості учасників та суми заходу</t>
    </r>
    <r>
      <rPr>
        <sz val="10"/>
        <rFont val="Times New Roman"/>
        <family val="1"/>
      </rPr>
      <t xml:space="preserve">
Погоджено МСП лист від 21.12.17
№1372/0/131-17/174</t>
    </r>
  </si>
  <si>
    <r>
      <t xml:space="preserve">Зміна суми  заходу
</t>
    </r>
    <r>
      <rPr>
        <sz val="10"/>
        <rFont val="Times New Roman"/>
        <family val="1"/>
      </rPr>
      <t xml:space="preserve">Погоджено МСП лист від 29.11.17
№1285/0/131-17
</t>
    </r>
    <r>
      <rPr>
        <sz val="10"/>
        <color indexed="10"/>
        <rFont val="Times New Roman"/>
        <family val="1"/>
      </rPr>
      <t>Зміна суми  заходу</t>
    </r>
    <r>
      <rPr>
        <sz val="10"/>
        <rFont val="Times New Roman"/>
        <family val="1"/>
      </rPr>
      <t xml:space="preserve">
Погоджено МСП лист від 22.12.17
№1379/0/131-17
</t>
    </r>
  </si>
  <si>
    <t>Захід не проведено, надано пояснення</t>
  </si>
  <si>
    <t>01-03 грудня,              м. Київ</t>
  </si>
  <si>
    <t>Ініціатива до Міжнародного дня людей з інвалідністю  «Вікенд необмежених можливостей»: створюємо разом світ, зручний для всіх</t>
  </si>
  <si>
    <t>Національна Асамблея людей з інвалідністю України (НАІУ), ООН в Україні, 
UNDP  Україна, 
UN Volunteers, 
Рух Так має бути</t>
  </si>
  <si>
    <t>06 -07 грудня,  м.Краматорськ</t>
  </si>
  <si>
    <t>Семінар «Посилення потенціалу жінок з інвалідністю в адвокаційній діяльності»</t>
  </si>
  <si>
    <t>Національна Асамблея людей з інвалідністю України (НАІУ), ПРООН, 
ООН Жінки в Україні</t>
  </si>
  <si>
    <t xml:space="preserve"> 30 листопада-13 грудня   Львівська обл., Турківський р-н, с. Яворів </t>
  </si>
  <si>
    <t xml:space="preserve"> 14 грудня,                                         м. Київ</t>
  </si>
  <si>
    <t xml:space="preserve"> 15 грудня,                                         м. Київ</t>
  </si>
  <si>
    <t>Міжнародна стратегічна зустріч в рамках Програми «Батьки за раннє втручання в Україні»</t>
  </si>
  <si>
    <t>Робоча зустріч Форуму «Батьки за раннє втручання в Україні»</t>
  </si>
  <si>
    <t xml:space="preserve"> 15 грудня,                                         м. Краматорськ</t>
  </si>
  <si>
    <t>Форум «Не залишити нікого осторонь: права жінок з інвалідністю»</t>
  </si>
  <si>
    <t>Національна Асамблея людей з інвалідністю України (НАІУ), ООН Жінки, 
ПРООН в Україні</t>
  </si>
  <si>
    <t xml:space="preserve"> 17-19 грудня,                                         м. Краматорськ</t>
  </si>
  <si>
    <t>Семінар «Алгоритми успіху» Приватним підприємцям – про тонкощі законодавства для успішного ведення бізнесу</t>
  </si>
  <si>
    <t xml:space="preserve">Національна Асамблея людей з інвалідністю України (НАІУ), Українська асоціація фізичної терапії,
UCP Wheels for Humanity (США),
Агентство США з міжнародного розвитку USAID </t>
  </si>
  <si>
    <t xml:space="preserve"> 20 грудня,                                         м. Львів</t>
  </si>
  <si>
    <t>Тренінг «Застосування принципів універсального дизайну в сфері охорони здоров’я»</t>
  </si>
  <si>
    <t>Національна Асамблея людей з інвалідністю України (НАІУ), ПРООН,
МОП, 
ВООЗ</t>
  </si>
  <si>
    <t>протягом грудня                                              Київ та області України</t>
  </si>
  <si>
    <t>n</t>
  </si>
  <si>
    <r>
      <t xml:space="preserve">Захід проведено. 
</t>
    </r>
    <r>
      <rPr>
        <sz val="10"/>
        <rFont val="Times New Roman"/>
        <family val="1"/>
      </rPr>
      <t>Надано інформацію про проведення. Участь взяли: Посольство Франції в Україні, міжнародна благодійна організація "Фонд Східна Європа", Трастовий фонд НАТО з медичної реабілітації, Внутрішньо переміщені особи та члени їх сімей із зони АТО, USAID, USP, Міжнародна організація SOFT Tulip, Socires та Cordaan (Нідерланди)</t>
    </r>
  </si>
  <si>
    <t>Захід проведено.
Надано інформацію про пропведення та про учасників заходу.</t>
  </si>
  <si>
    <t>Всеукраїнська газета для інвалідів  "Благосвіт"</t>
  </si>
  <si>
    <t>протягом року, м. Ужгород, Одеська обл, м. Київ</t>
  </si>
  <si>
    <t>21-22 грудня, 
м. Київ, пр. Оболонський, 39-В</t>
  </si>
  <si>
    <r>
      <t xml:space="preserve">Захід проведено.
</t>
    </r>
    <r>
      <rPr>
        <sz val="10"/>
        <rFont val="Times New Roman"/>
        <family val="1"/>
      </rPr>
      <t>Надано інформацію про проведення. Участь взяли: Київське обл відділення ФСЗІ Леонтєва  О.С, ін.</t>
    </r>
  </si>
  <si>
    <t>16 грудня, Культурний центр УТОГ</t>
  </si>
  <si>
    <r>
      <t xml:space="preserve">Захід проведено. 
</t>
    </r>
    <r>
      <rPr>
        <sz val="10"/>
        <rFont val="Times New Roman"/>
        <family val="1"/>
      </rPr>
      <t>Надано інформацію про проведення. Участь взяли: ВГО Спортивна федерація глухих, Київське міське віддділення ФСЗІ Бєлова Н</t>
    </r>
  </si>
  <si>
    <t>15 грудня, Культурний центр УТОГ</t>
  </si>
  <si>
    <t>Сайт ВГО, веб сайт Одеської обласної організації</t>
  </si>
  <si>
    <t>19-21 жовтня, 
с. Конча Заспа, санаторій "Жовтень"</t>
  </si>
  <si>
    <t>23 жовтня - 31 грудня, м.Львів, вул. Чигиринська, 57</t>
  </si>
  <si>
    <r>
      <t xml:space="preserve">Захід проведено.
</t>
    </r>
    <r>
      <rPr>
        <sz val="10"/>
        <rFont val="Times New Roman"/>
        <family val="1"/>
      </rPr>
      <t>Надано інформацію про проведення. Участь взяли: ГО "Лярш Ковчег"</t>
    </r>
  </si>
  <si>
    <t>23 жовтня - 31 грудня, м.Чернігів, пр. миру, 40</t>
  </si>
  <si>
    <t>01 листопада - 31 грудня, м.Херсон, мікрорайон, 4, пр. Будівельників, 20</t>
  </si>
  <si>
    <r>
      <t xml:space="preserve">Захід проведено.
</t>
    </r>
    <r>
      <rPr>
        <sz val="10"/>
        <rFont val="Times New Roman"/>
        <family val="1"/>
      </rPr>
      <t>Надано інформацію про проведення. Участь взяли: Херсонська обласна організація підтримки з синдромом Дауна і їхніх сімей "Сонячні діти Херсонщини"</t>
    </r>
  </si>
  <si>
    <t>23 жовтня - 31 грудня, Тернопільська обл, м. Кременець, вул. Дубенська, 21</t>
  </si>
  <si>
    <r>
      <t xml:space="preserve">Захід проведено.
</t>
    </r>
    <r>
      <rPr>
        <sz val="10"/>
        <rFont val="Times New Roman"/>
        <family val="1"/>
      </rPr>
      <t>Надано інформацію про проведення. Участь взяли: ГО "Товариство батьків дітей інвалідів та їх друзів "Зоря Надії"</t>
    </r>
  </si>
  <si>
    <t>23 жовтня - 31 грудня, м.Тернопіль, вул. Руська, 19/85</t>
  </si>
  <si>
    <r>
      <t xml:space="preserve">Захід проведено.
</t>
    </r>
    <r>
      <rPr>
        <sz val="10"/>
        <rFont val="Times New Roman"/>
        <family val="1"/>
      </rPr>
      <t>Надано інформацію про проведення. Участь взяли: Тернопільська обл ГО "Центр сприяння дітям з синдромом Дауна "Бебіко"</t>
    </r>
  </si>
  <si>
    <t>23 жотня - 31 грудня, м.Київ, бул.І.Лепсе, 15-А</t>
  </si>
  <si>
    <r>
      <t xml:space="preserve">Захід проведено.
</t>
    </r>
    <r>
      <rPr>
        <sz val="10"/>
        <rFont val="Times New Roman"/>
        <family val="1"/>
      </rPr>
      <t>Надано інформацію про проведення. Участь взяли: ГОІ "Родина"</t>
    </r>
  </si>
  <si>
    <t>01 cерпня-10 жовтня, м. Шостка, вул. Робоча, 5</t>
  </si>
  <si>
    <t>18 грудня, м. Київ, пр.Свободи, 26</t>
  </si>
  <si>
    <r>
      <t xml:space="preserve">Захід проведено. 
</t>
    </r>
    <r>
      <rPr>
        <sz val="10"/>
        <rFont val="Times New Roman"/>
        <family val="1"/>
      </rPr>
      <t>Надано інформацію про проведення. Участь взяли: центр труд реабіліт для розумово відсталих інвал м.Києва з відділенням денного перебування в Голосіївському районі Центру, Територіальний центр соц обслуговування пенсіонерів, Благодійне товариство допомоги особам з інвал внасл інтелектуальних порушень "Джерела", Компанія "Бона Деа"</t>
    </r>
  </si>
  <si>
    <t>14 грудня, м. Київ, вул. Набережно-Корчуватська, 83</t>
  </si>
  <si>
    <r>
      <t xml:space="preserve">Захід проведено. 
</t>
    </r>
    <r>
      <rPr>
        <sz val="10"/>
        <rFont val="Times New Roman"/>
        <family val="1"/>
      </rPr>
      <t>Надано інформацію про проведення. Участь взяли: Благодійне товариство допомоги особам з інвал внасл інтелектуальних порушень "Джерела", відділення соц-побутової адаптації Центр труд реабіл для розумово відсталих інвал м. Києва</t>
    </r>
  </si>
  <si>
    <t>06 грудня,
м. Чернігів, вул.Шевченка, 28</t>
  </si>
  <si>
    <t>2.11.</t>
  </si>
  <si>
    <t>Круглий стіл: «Відчуження нерухомого майна у  недієздатних осіб - законопроект і стаття 12 КПІ» - м. Жовті Води</t>
  </si>
  <si>
    <t>м. Жовті Води, вул. Козацької Слави, 25</t>
  </si>
  <si>
    <t>Захід проведено за бюджетні кошти, без погодження з Фондом та Мінсоцполітики (надано пояснення)</t>
  </si>
  <si>
    <r>
      <t xml:space="preserve">Захід проведено.
</t>
    </r>
    <r>
      <rPr>
        <sz val="10"/>
        <rFont val="Times New Roman"/>
        <family val="1"/>
      </rPr>
      <t>Надано інформацію про проведення. Відділ освіти виконавчого комітету Жовтоводської міськ ради Климчук А.А, Смолянець В.В, Жовтоводська спеціальна ЗШ директор Лукашова Н.Ю, заступ директора з навч-виховної роботи Шабанова О.А, ін</t>
    </r>
  </si>
  <si>
    <t>18 грудня, м. Київ, вул. Богатирська, 16А</t>
  </si>
  <si>
    <r>
      <t xml:space="preserve">Захід проведено.
</t>
    </r>
    <r>
      <rPr>
        <sz val="10"/>
        <rFont val="Times New Roman"/>
        <family val="1"/>
      </rPr>
      <t>Надано інформацію про проведення. Участь взяли: Благодійне товаристводопомоги особам з інвалідністю внаслідок інтелектуальних порушень "Джерела"</t>
    </r>
  </si>
  <si>
    <t>09 грудня, Одеська обл, м. Білгород-Дністровський, вул. Ізмаїлська, 4</t>
  </si>
  <si>
    <r>
      <t xml:space="preserve">Захід проведено.
</t>
    </r>
    <r>
      <rPr>
        <sz val="10"/>
        <rFont val="Times New Roman"/>
        <family val="1"/>
      </rPr>
      <t>Надано інформацію про проведення. Участь взяли: Білгород-Дністровська регіональна організація дітей-інвалідів "Пролісок"</t>
    </r>
  </si>
  <si>
    <t>19 грудня, м. Київ, проспект Свободи, 26</t>
  </si>
  <si>
    <r>
      <t xml:space="preserve">Захід проведено.
</t>
    </r>
    <r>
      <rPr>
        <sz val="10"/>
        <rFont val="Times New Roman"/>
        <family val="1"/>
      </rPr>
      <t>Надано інформацію про проведення. Участь взяли: Центр трудової реабіліт для розумово відсталих інвалідів м. Києва</t>
    </r>
  </si>
  <si>
    <t>15 грудня, м.Одеса, вул. Єлісаветинська, 15</t>
  </si>
  <si>
    <r>
      <t xml:space="preserve">Захід проведено.
</t>
    </r>
    <r>
      <rPr>
        <sz val="10"/>
        <rFont val="Times New Roman"/>
        <family val="1"/>
      </rPr>
      <t>Надано інформацію про проведення. Участь взяли: Одеська міська благодійна організація допомоги дітям з синдромом Дауна "Сонячні діти"</t>
    </r>
  </si>
  <si>
    <t>15 грудня, м. Херсон, пров. Комбайновий, 11А</t>
  </si>
  <si>
    <r>
      <t xml:space="preserve">Захід проведено.
</t>
    </r>
    <r>
      <rPr>
        <sz val="10"/>
        <rFont val="Times New Roman"/>
        <family val="1"/>
      </rPr>
      <t>Надано інформацію про проведення. Участь взяли: Соціальна установа "Херсонський обл комплекс соц адаптації інвал "Будинок сонця"</t>
    </r>
  </si>
  <si>
    <t>15 грудня, м. полтава, вул. І.Мазепи, 27А</t>
  </si>
  <si>
    <r>
      <t xml:space="preserve">Захід проведено.
</t>
    </r>
    <r>
      <rPr>
        <sz val="10"/>
        <rFont val="Times New Roman"/>
        <family val="1"/>
      </rPr>
      <t>Надано інформацію про проведення. Участь взяли: Міський центр соц реабіліт дітей-інвалідів</t>
    </r>
  </si>
  <si>
    <t>08 грудня, м. Коломия, Івано-Франківська область</t>
  </si>
  <si>
    <r>
      <t xml:space="preserve">Захід проведено.
</t>
    </r>
    <r>
      <rPr>
        <sz val="10"/>
        <rFont val="Times New Roman"/>
        <family val="1"/>
      </rPr>
      <t>Надано інформацію про проведення. Участь взяли: Коломийський міськ районне товариство підтримки дітей інвалідів  та молодих інвалідів з інтелектуальною недостатністю "КРОКуСвіт"</t>
    </r>
  </si>
  <si>
    <t>18 грудня, м. Херсон, пров. комбайновий, 11А</t>
  </si>
  <si>
    <r>
      <t xml:space="preserve">Захід проведено.
</t>
    </r>
    <r>
      <rPr>
        <sz val="10"/>
        <rFont val="Times New Roman"/>
        <family val="1"/>
      </rPr>
      <t>Надано інформацію про проведення. Участь взяли: ГО "Херсонська обл громадська організація інвалідів "За рівнв можливості"</t>
    </r>
  </si>
  <si>
    <t>27-28 грудня, 
м. Київ, вул. Інститутська, 4, готель "Україна"</t>
  </si>
  <si>
    <r>
      <t xml:space="preserve">Захід проведено.
</t>
    </r>
    <r>
      <rPr>
        <sz val="10"/>
        <rFont val="Times New Roman"/>
        <family val="1"/>
      </rPr>
      <t>Надано інформацію про проведення. Участь взяли: ГО "КМАІ" "Наша справа", ПОГ "Срібний млин", ВГО "ДІМФО", ГОІ "ВАПІ"</t>
    </r>
  </si>
  <si>
    <t>2 дні, грудень,
м. Київ</t>
  </si>
  <si>
    <t>Сайт ВГО "Націлнальна Асамблея інвалідів України", листи в МСП, ФСЗІ, ГОІ</t>
  </si>
  <si>
    <t>Інформацію  надано додатково</t>
  </si>
  <si>
    <t>29 січня - 09 лютого, Львівська область, Турківський р-н, с.Яворів, м.Київ</t>
  </si>
  <si>
    <t>АІУ, Трастовий фонд НАТО з медичної реабілітації, 
Міністерство соціальної політики України, 
Міністерство молоді та спорту України</t>
  </si>
  <si>
    <t>02 березня,                                      
 м. Київ</t>
  </si>
  <si>
    <t xml:space="preserve">27 листопада, м. Черкаси, буд культури ім. І.Кулика
</t>
  </si>
  <si>
    <r>
      <t xml:space="preserve">Зміна суми заходу 
</t>
    </r>
    <r>
      <rPr>
        <sz val="10"/>
        <rFont val="Times New Roman"/>
        <family val="1"/>
      </rPr>
      <t>Погоджено МСП лист від 1286/0/131-17/174</t>
    </r>
  </si>
  <si>
    <t xml:space="preserve">Станом на 05.02.18 </t>
  </si>
  <si>
    <r>
      <t xml:space="preserve">Захід проведено. 
</t>
    </r>
    <r>
      <rPr>
        <sz val="10"/>
        <rFont val="Times New Roman"/>
        <family val="1"/>
      </rPr>
      <t>Надано інформацію про проведення. Участь взяли: члени обласних осередків ВОІ СОІУ</t>
    </r>
  </si>
  <si>
    <t>Захід проведено. 
Надано інформацію про проведення. Участь взяли: члени обласних осередків ВОІ СОІУ</t>
  </si>
  <si>
    <t>Захід проведено.
Надано інформацію про пропведення та про учасників заходу. Участь взяли: члени обласних осередків ВОІ СОІУ</t>
  </si>
  <si>
    <t>Захід проведено.
Надано інформацію про пропведення та про учасників заходу.Участь взяли: члени обласних осередків ВОІ СОІУ</t>
  </si>
  <si>
    <t>Захід проведено. 
Надано інформацію про проведення.Участь взяли: члени обласних осередків ВОІ СОІУ</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</si>
</sst>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Red]#,##0"/>
    <numFmt numFmtId="185" formatCode="mmm/yyyy"/>
    <numFmt numFmtId="186" formatCode="[$-FC19]d\ mmmm\ yyyy\ &quot;г.&quot;"/>
    <numFmt numFmtId="187" formatCode="0.00;[Red]0.00"/>
    <numFmt numFmtId="188" formatCode="d/m;@"/>
    <numFmt numFmtId="189" formatCode="_(* #,##0.00_);_(* \(#,##0.00\);_(* &quot;-&quot;??_);_(@_)"/>
  </numFmts>
  <fonts count="59">
    <font>
      <sz val="10"/>
      <name val="Arial Cyr"/>
      <family val="0"/>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b/>
      <sz val="11"/>
      <name val="Times New Roman"/>
      <family val="1"/>
    </font>
    <font>
      <b/>
      <sz val="14"/>
      <name val="Times New Roman"/>
      <family val="1"/>
    </font>
    <font>
      <b/>
      <sz val="10"/>
      <name val="Times New Roman"/>
      <family val="1"/>
    </font>
    <font>
      <sz val="10"/>
      <color indexed="10"/>
      <name val="Arial Cyr"/>
      <family val="0"/>
    </font>
    <font>
      <sz val="10"/>
      <name val="Times New Roman"/>
      <family val="1"/>
    </font>
    <font>
      <sz val="10"/>
      <color indexed="8"/>
      <name val="Times New Roman"/>
      <family val="1"/>
    </font>
    <font>
      <b/>
      <sz val="10"/>
      <name val="Arial Cyr"/>
      <family val="0"/>
    </font>
    <font>
      <b/>
      <i/>
      <sz val="14"/>
      <name val="Times New Roman"/>
      <family val="1"/>
    </font>
    <font>
      <i/>
      <sz val="10"/>
      <name val="Times New Roman"/>
      <family val="1"/>
    </font>
    <font>
      <sz val="9.5"/>
      <name val="Arial Cyr"/>
      <family val="0"/>
    </font>
    <font>
      <sz val="11"/>
      <color indexed="8"/>
      <name val="Calibri"/>
      <family val="2"/>
    </font>
    <font>
      <sz val="10"/>
      <color indexed="10"/>
      <name val="Times New Roman"/>
      <family val="1"/>
    </font>
    <font>
      <b/>
      <sz val="14"/>
      <name val="Arial Cyr"/>
      <family val="0"/>
    </font>
    <font>
      <b/>
      <i/>
      <sz val="10"/>
      <name val="Times New Roman"/>
      <family val="1"/>
    </font>
    <font>
      <i/>
      <sz val="10"/>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FF0000"/>
      <name val="Times New Roman"/>
      <family val="1"/>
    </font>
    <font>
      <i/>
      <sz val="10"/>
      <color rgb="FFFF0000"/>
      <name val="Times New Roman"/>
      <family val="1"/>
    </font>
    <font>
      <b/>
      <sz val="10"/>
      <color rgb="FFFF0000"/>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8"/>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indexed="47"/>
        <bgColor indexed="64"/>
      </patternFill>
    </fill>
    <fill>
      <patternFill patternType="solid">
        <fgColor indexed="41"/>
        <bgColor indexed="64"/>
      </patternFill>
    </fill>
    <fill>
      <patternFill patternType="solid">
        <fgColor indexed="50"/>
        <bgColor indexed="64"/>
      </patternFill>
    </fill>
    <fill>
      <patternFill patternType="solid">
        <fgColor indexed="44"/>
        <bgColor indexed="64"/>
      </patternFill>
    </fill>
    <fill>
      <patternFill patternType="solid">
        <fgColor indexed="2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bottom style="medium"/>
    </border>
    <border>
      <left/>
      <right style="thin"/>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9" fontId="0" fillId="0" borderId="0" applyFont="0" applyFill="0" applyBorder="0" applyAlignment="0" applyProtection="0"/>
    <xf numFmtId="0" fontId="42" fillId="26" borderId="0" applyNumberFormat="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7" borderId="6"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1" applyNumberFormat="0" applyAlignment="0" applyProtection="0"/>
    <xf numFmtId="0" fontId="0" fillId="0" borderId="0">
      <alignment/>
      <protection/>
    </xf>
    <xf numFmtId="0" fontId="16" fillId="0" borderId="0">
      <alignment/>
      <protection/>
    </xf>
    <xf numFmtId="0" fontId="2" fillId="0" borderId="0" applyNumberFormat="0" applyFill="0" applyBorder="0" applyAlignment="0" applyProtection="0"/>
    <xf numFmtId="0" fontId="51" fillId="0" borderId="7" applyNumberFormat="0" applyFill="0" applyAlignment="0" applyProtection="0"/>
    <xf numFmtId="0" fontId="52" fillId="30" borderId="0" applyNumberFormat="0" applyBorder="0" applyAlignment="0" applyProtection="0"/>
    <xf numFmtId="0" fontId="0" fillId="31" borderId="8" applyNumberFormat="0" applyFont="0" applyAlignment="0" applyProtection="0"/>
    <xf numFmtId="0" fontId="53" fillId="29" borderId="9"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49">
    <xf numFmtId="0" fontId="0" fillId="0" borderId="0" xfId="0" applyAlignment="1">
      <alignment/>
    </xf>
    <xf numFmtId="0" fontId="6" fillId="0" borderId="10" xfId="0" applyFont="1" applyBorder="1" applyAlignment="1">
      <alignment horizontal="center" vertical="center" textRotation="90" wrapText="1"/>
    </xf>
    <xf numFmtId="0" fontId="0" fillId="0" borderId="0" xfId="0" applyFill="1" applyBorder="1" applyAlignment="1">
      <alignment/>
    </xf>
    <xf numFmtId="0" fontId="5" fillId="0" borderId="10" xfId="0" applyFont="1" applyBorder="1" applyAlignment="1">
      <alignment horizontal="center" vertical="top"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xf>
    <xf numFmtId="0" fontId="7" fillId="0" borderId="0" xfId="0" applyFont="1" applyFill="1" applyBorder="1" applyAlignment="1">
      <alignment/>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0" fontId="8" fillId="0" borderId="10" xfId="0" applyFont="1" applyFill="1" applyBorder="1" applyAlignment="1">
      <alignment horizontal="center" vertical="center" wrapText="1"/>
    </xf>
    <xf numFmtId="0" fontId="12" fillId="0" borderId="0" xfId="0" applyFont="1" applyAlignment="1">
      <alignment horizontal="center" vertical="center"/>
    </xf>
    <xf numFmtId="0" fontId="17" fillId="0" borderId="10" xfId="0" applyFont="1" applyFill="1" applyBorder="1" applyAlignment="1">
      <alignment horizontal="center" vertical="center" wrapText="1"/>
    </xf>
    <xf numFmtId="3" fontId="6" fillId="0" borderId="10" xfId="0" applyNumberFormat="1" applyFont="1" applyBorder="1" applyAlignment="1">
      <alignment horizontal="center" vertical="center" textRotation="90" wrapText="1"/>
    </xf>
    <xf numFmtId="3" fontId="5" fillId="0" borderId="10" xfId="0" applyNumberFormat="1" applyFont="1" applyBorder="1" applyAlignment="1">
      <alignment horizontal="center" vertical="center" wrapText="1"/>
    </xf>
    <xf numFmtId="3" fontId="10" fillId="0" borderId="10" xfId="0" applyNumberFormat="1" applyFont="1" applyFill="1" applyBorder="1" applyAlignment="1">
      <alignment horizontal="center" vertical="center" wrapText="1"/>
    </xf>
    <xf numFmtId="3" fontId="0" fillId="0" borderId="0" xfId="0" applyNumberFormat="1" applyAlignment="1">
      <alignment horizontal="center" vertical="center"/>
    </xf>
    <xf numFmtId="4" fontId="6" fillId="0" borderId="10" xfId="0" applyNumberFormat="1" applyFont="1" applyBorder="1" applyAlignment="1">
      <alignment horizontal="center" vertical="center" textRotation="90" wrapText="1"/>
    </xf>
    <xf numFmtId="4" fontId="11" fillId="0" borderId="10" xfId="0" applyNumberFormat="1" applyFont="1" applyFill="1" applyBorder="1" applyAlignment="1">
      <alignment horizontal="center" vertical="center" wrapText="1"/>
    </xf>
    <xf numFmtId="4" fontId="0" fillId="0" borderId="0" xfId="0" applyNumberFormat="1" applyAlignment="1">
      <alignment horizontal="center" vertical="center"/>
    </xf>
    <xf numFmtId="4" fontId="0" fillId="0" borderId="0" xfId="0" applyNumberFormat="1" applyFill="1" applyBorder="1" applyAlignment="1">
      <alignment/>
    </xf>
    <xf numFmtId="4" fontId="10" fillId="0"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0" fontId="15" fillId="0" borderId="0" xfId="0" applyFont="1" applyAlignment="1">
      <alignment horizontal="center" vertical="center"/>
    </xf>
    <xf numFmtId="0" fontId="0" fillId="32" borderId="0" xfId="0" applyFill="1" applyAlignment="1">
      <alignment horizontal="center" vertical="center"/>
    </xf>
    <xf numFmtId="0" fontId="11"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5" fillId="0" borderId="10" xfId="0" applyFont="1" applyFill="1" applyBorder="1" applyAlignment="1">
      <alignment horizontal="center" vertical="center" wrapText="1"/>
    </xf>
    <xf numFmtId="0" fontId="0" fillId="0" borderId="0" xfId="0" applyFill="1" applyAlignment="1">
      <alignment horizontal="center" vertical="center"/>
    </xf>
    <xf numFmtId="0" fontId="0" fillId="33" borderId="0" xfId="0" applyFill="1" applyAlignment="1">
      <alignment horizontal="center" vertical="center"/>
    </xf>
    <xf numFmtId="0" fontId="10" fillId="0" borderId="0" xfId="0" applyFont="1" applyFill="1" applyAlignment="1">
      <alignment horizontal="center" vertical="center" wrapText="1"/>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7" fillId="0" borderId="0" xfId="0" applyFont="1" applyFill="1" applyBorder="1" applyAlignment="1">
      <alignment horizontal="left" vertical="center"/>
    </xf>
    <xf numFmtId="0" fontId="10"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88" fontId="8" fillId="0" borderId="10" xfId="0" applyNumberFormat="1" applyFont="1" applyFill="1" applyBorder="1" applyAlignment="1">
      <alignment horizontal="center" vertical="center" wrapText="1"/>
    </xf>
    <xf numFmtId="4" fontId="10" fillId="0" borderId="10" xfId="63"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 fontId="10" fillId="0" borderId="10" xfId="54" applyNumberFormat="1" applyFont="1" applyFill="1" applyBorder="1" applyAlignment="1" applyProtection="1">
      <alignment horizontal="center" vertical="center" wrapText="1"/>
      <protection locked="0"/>
    </xf>
    <xf numFmtId="0" fontId="10" fillId="0" borderId="10" xfId="54" applyFont="1" applyFill="1" applyBorder="1" applyAlignment="1" applyProtection="1">
      <alignment horizontal="center" vertical="center" wrapText="1"/>
      <protection locked="0"/>
    </xf>
    <xf numFmtId="4" fontId="10" fillId="0" borderId="10" xfId="54" applyNumberFormat="1" applyFont="1" applyFill="1" applyBorder="1" applyAlignment="1" applyProtection="1">
      <alignment horizontal="center" vertical="center" wrapText="1"/>
      <protection locked="0"/>
    </xf>
    <xf numFmtId="49" fontId="10" fillId="0" borderId="10" xfId="54" applyNumberFormat="1" applyFont="1" applyFill="1" applyBorder="1" applyAlignment="1" applyProtection="1">
      <alignment horizontal="left" vertical="center" wrapText="1"/>
      <protection locked="0"/>
    </xf>
    <xf numFmtId="0" fontId="10" fillId="0" borderId="10" xfId="54" applyFont="1" applyFill="1" applyBorder="1" applyAlignment="1" applyProtection="1">
      <alignment horizontal="left" vertical="center" wrapText="1"/>
      <protection locked="0"/>
    </xf>
    <xf numFmtId="0" fontId="10" fillId="32" borderId="10" xfId="0" applyFont="1" applyFill="1" applyBorder="1" applyAlignment="1">
      <alignment horizontal="left" vertical="center" wrapText="1"/>
    </xf>
    <xf numFmtId="0" fontId="17" fillId="0" borderId="10" xfId="54"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10" fillId="32" borderId="11" xfId="0" applyFont="1" applyFill="1" applyBorder="1" applyAlignment="1">
      <alignment horizontal="left" vertical="center" wrapText="1"/>
    </xf>
    <xf numFmtId="4" fontId="17" fillId="0" borderId="10" xfId="55" applyNumberFormat="1" applyFont="1" applyFill="1" applyBorder="1" applyAlignment="1">
      <alignment horizontal="center" vertical="center" wrapText="1"/>
      <protection/>
    </xf>
    <xf numFmtId="0" fontId="17" fillId="0" borderId="10" xfId="0" applyFont="1" applyFill="1" applyBorder="1" applyAlignment="1">
      <alignment horizontal="left" vertical="center" wrapText="1"/>
    </xf>
    <xf numFmtId="3" fontId="17" fillId="0" borderId="10" xfId="0" applyNumberFormat="1"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0" fontId="10" fillId="32" borderId="13" xfId="0" applyFont="1" applyFill="1" applyBorder="1" applyAlignment="1">
      <alignment horizontal="left" vertical="center" wrapText="1"/>
    </xf>
    <xf numFmtId="0" fontId="10" fillId="32" borderId="14" xfId="0" applyFont="1" applyFill="1" applyBorder="1" applyAlignment="1">
      <alignment horizontal="left" vertical="center" wrapText="1"/>
    </xf>
    <xf numFmtId="0" fontId="10" fillId="32" borderId="10" xfId="0" applyNumberFormat="1" applyFont="1" applyFill="1" applyBorder="1" applyAlignment="1">
      <alignment horizontal="left" vertical="center" wrapText="1"/>
    </xf>
    <xf numFmtId="0" fontId="10" fillId="0" borderId="10" xfId="42" applyFont="1" applyFill="1" applyBorder="1" applyAlignment="1" applyProtection="1">
      <alignment horizontal="center" vertical="center" wrapText="1"/>
      <protection/>
    </xf>
    <xf numFmtId="0" fontId="21" fillId="0" borderId="10" xfId="0" applyFont="1" applyFill="1" applyBorder="1" applyAlignment="1">
      <alignment horizontal="center" vertical="center" wrapText="1"/>
    </xf>
    <xf numFmtId="0" fontId="17" fillId="0" borderId="10" xfId="0" applyFont="1" applyFill="1" applyBorder="1" applyAlignment="1">
      <alignment horizontal="center" vertical="top" wrapText="1"/>
    </xf>
    <xf numFmtId="4" fontId="10" fillId="34" borderId="10" xfId="0" applyNumberFormat="1" applyFont="1" applyFill="1" applyBorder="1" applyAlignment="1">
      <alignment horizontal="center" vertical="center" wrapText="1"/>
    </xf>
    <xf numFmtId="0" fontId="17" fillId="32" borderId="10" xfId="0" applyFont="1" applyFill="1" applyBorder="1" applyAlignment="1">
      <alignment horizontal="left" vertical="center" wrapText="1"/>
    </xf>
    <xf numFmtId="4" fontId="17" fillId="0" borderId="10" xfId="63"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49" fontId="10" fillId="32" borderId="10" xfId="54" applyNumberFormat="1" applyFont="1" applyFill="1" applyBorder="1" applyAlignment="1" applyProtection="1">
      <alignment horizontal="left" vertical="center" wrapText="1"/>
      <protection locked="0"/>
    </xf>
    <xf numFmtId="3" fontId="10" fillId="34" borderId="10" xfId="0" applyNumberFormat="1" applyFont="1" applyFill="1" applyBorder="1" applyAlignment="1">
      <alignment horizontal="center" vertical="center" wrapText="1"/>
    </xf>
    <xf numFmtId="0" fontId="10" fillId="32" borderId="15" xfId="54" applyFont="1" applyFill="1" applyBorder="1" applyAlignment="1" applyProtection="1">
      <alignment horizontal="left" vertical="center" wrapText="1"/>
      <protection locked="0"/>
    </xf>
    <xf numFmtId="0" fontId="10" fillId="34" borderId="10" xfId="0" applyFont="1" applyFill="1" applyBorder="1" applyAlignment="1">
      <alignment horizontal="center" vertical="center" wrapText="1"/>
    </xf>
    <xf numFmtId="0" fontId="10" fillId="35" borderId="10" xfId="0" applyFont="1" applyFill="1" applyBorder="1" applyAlignment="1">
      <alignment horizontal="left" vertical="center" wrapText="1"/>
    </xf>
    <xf numFmtId="4" fontId="56" fillId="0" borderId="10" xfId="0" applyNumberFormat="1" applyFont="1" applyFill="1" applyBorder="1" applyAlignment="1">
      <alignment horizontal="center" vertical="center" wrapText="1"/>
    </xf>
    <xf numFmtId="4" fontId="56" fillId="0" borderId="12" xfId="0" applyNumberFormat="1" applyFont="1" applyFill="1" applyBorder="1" applyAlignment="1">
      <alignment horizontal="center" vertical="center" wrapText="1"/>
    </xf>
    <xf numFmtId="3"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 fontId="56" fillId="0" borderId="10" xfId="0" applyNumberFormat="1" applyFont="1" applyFill="1" applyBorder="1" applyAlignment="1">
      <alignment horizontal="center" vertical="center"/>
    </xf>
    <xf numFmtId="0" fontId="10" fillId="35" borderId="13" xfId="0" applyFont="1" applyFill="1" applyBorder="1" applyAlignment="1">
      <alignment horizontal="left" vertical="center" wrapText="1"/>
    </xf>
    <xf numFmtId="0" fontId="10" fillId="35" borderId="14" xfId="0" applyFont="1" applyFill="1" applyBorder="1" applyAlignment="1">
      <alignment horizontal="left" vertical="center" wrapText="1"/>
    </xf>
    <xf numFmtId="0" fontId="10" fillId="35" borderId="15" xfId="54" applyFont="1" applyFill="1" applyBorder="1" applyAlignment="1" applyProtection="1">
      <alignment horizontal="left" vertical="center" wrapText="1"/>
      <protection locked="0"/>
    </xf>
    <xf numFmtId="4" fontId="56" fillId="0" borderId="10" xfId="63" applyNumberFormat="1" applyFont="1" applyFill="1" applyBorder="1" applyAlignment="1">
      <alignment horizontal="center" vertical="center" wrapText="1"/>
    </xf>
    <xf numFmtId="0" fontId="10" fillId="0" borderId="10" xfId="0" applyFont="1" applyFill="1" applyBorder="1" applyAlignment="1">
      <alignment horizontal="center" vertical="top" wrapText="1"/>
    </xf>
    <xf numFmtId="0" fontId="56" fillId="35" borderId="10" xfId="0" applyFont="1" applyFill="1" applyBorder="1" applyAlignment="1">
      <alignment horizontal="left" vertical="center" wrapText="1"/>
    </xf>
    <xf numFmtId="0" fontId="10" fillId="35" borderId="0" xfId="0" applyFont="1" applyFill="1" applyAlignment="1">
      <alignment horizontal="left" vertical="center" wrapText="1"/>
    </xf>
    <xf numFmtId="49" fontId="10" fillId="35" borderId="10" xfId="54" applyNumberFormat="1" applyFont="1" applyFill="1" applyBorder="1" applyAlignment="1" applyProtection="1">
      <alignment horizontal="left" vertical="center" wrapText="1"/>
      <protection locked="0"/>
    </xf>
    <xf numFmtId="0" fontId="10" fillId="35" borderId="10" xfId="54" applyFont="1" applyFill="1" applyBorder="1" applyAlignment="1" applyProtection="1">
      <alignment horizontal="left" vertical="center" wrapText="1"/>
      <protection locked="0"/>
    </xf>
    <xf numFmtId="0" fontId="10" fillId="35" borderId="11" xfId="0" applyFont="1" applyFill="1" applyBorder="1" applyAlignment="1">
      <alignment horizontal="left" vertical="center" wrapText="1"/>
    </xf>
    <xf numFmtId="4" fontId="10" fillId="36" borderId="10" xfId="0" applyNumberFormat="1" applyFont="1" applyFill="1" applyBorder="1" applyAlignment="1">
      <alignment horizontal="center" vertical="center" wrapText="1"/>
    </xf>
    <xf numFmtId="4" fontId="56" fillId="0" borderId="10" xfId="54" applyNumberFormat="1" applyFont="1" applyFill="1" applyBorder="1" applyAlignment="1" applyProtection="1">
      <alignment horizontal="center" vertical="center" wrapText="1"/>
      <protection locked="0"/>
    </xf>
    <xf numFmtId="0" fontId="10" fillId="36" borderId="10" xfId="54" applyFont="1" applyFill="1" applyBorder="1" applyAlignment="1" applyProtection="1">
      <alignment horizontal="center" vertical="center" wrapText="1"/>
      <protection locked="0"/>
    </xf>
    <xf numFmtId="0" fontId="10" fillId="36" borderId="10" xfId="0" applyFont="1" applyFill="1" applyBorder="1" applyAlignment="1">
      <alignment horizontal="center" vertical="center" wrapText="1"/>
    </xf>
    <xf numFmtId="3" fontId="56" fillId="36" borderId="10" xfId="0" applyNumberFormat="1" applyFont="1" applyFill="1" applyBorder="1" applyAlignment="1">
      <alignment horizontal="center" vertical="center" wrapText="1"/>
    </xf>
    <xf numFmtId="3" fontId="10" fillId="36" borderId="10" xfId="0" applyNumberFormat="1" applyFont="1" applyFill="1" applyBorder="1" applyAlignment="1">
      <alignment horizontal="center" vertical="center" wrapText="1"/>
    </xf>
    <xf numFmtId="4" fontId="56" fillId="36" borderId="10" xfId="54" applyNumberFormat="1" applyFont="1" applyFill="1" applyBorder="1" applyAlignment="1" applyProtection="1">
      <alignment horizontal="center" vertical="center" wrapText="1"/>
      <protection locked="0"/>
    </xf>
    <xf numFmtId="0" fontId="14" fillId="36" borderId="10"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56" fillId="36" borderId="10" xfId="54" applyFont="1" applyFill="1" applyBorder="1" applyAlignment="1" applyProtection="1">
      <alignment horizontal="center" vertical="center" wrapText="1"/>
      <protection locked="0"/>
    </xf>
    <xf numFmtId="0" fontId="56" fillId="36" borderId="10" xfId="0" applyFont="1" applyFill="1" applyBorder="1" applyAlignment="1">
      <alignment horizontal="center" vertical="center" wrapText="1"/>
    </xf>
    <xf numFmtId="0" fontId="56" fillId="0" borderId="10" xfId="54" applyFont="1" applyFill="1" applyBorder="1" applyAlignment="1" applyProtection="1">
      <alignment horizontal="center" vertical="center" wrapText="1"/>
      <protection locked="0"/>
    </xf>
    <xf numFmtId="0" fontId="10" fillId="35" borderId="10" xfId="0" applyNumberFormat="1" applyFont="1" applyFill="1" applyBorder="1" applyAlignment="1">
      <alignment horizontal="left" vertical="center" wrapText="1"/>
    </xf>
    <xf numFmtId="0" fontId="10" fillId="37" borderId="10" xfId="0" applyFont="1" applyFill="1" applyBorder="1" applyAlignment="1">
      <alignment horizontal="center" vertical="center" wrapText="1"/>
    </xf>
    <xf numFmtId="3" fontId="10" fillId="37"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7" fillId="38" borderId="10" xfId="0" applyFont="1" applyFill="1" applyBorder="1" applyAlignment="1">
      <alignment horizontal="center" vertical="top" wrapText="1"/>
    </xf>
    <xf numFmtId="0" fontId="15" fillId="0" borderId="0" xfId="0" applyFont="1" applyAlignment="1">
      <alignment horizontal="center" vertical="center" wrapText="1"/>
    </xf>
    <xf numFmtId="0" fontId="0" fillId="0" borderId="0" xfId="0" applyAlignment="1">
      <alignment/>
    </xf>
    <xf numFmtId="0" fontId="6" fillId="39" borderId="16" xfId="0" applyFont="1" applyFill="1" applyBorder="1" applyAlignment="1">
      <alignment horizontal="center" vertical="center" wrapText="1"/>
    </xf>
    <xf numFmtId="0" fontId="6" fillId="39" borderId="17" xfId="0" applyFont="1" applyFill="1" applyBorder="1" applyAlignment="1">
      <alignment horizontal="center" vertical="center" wrapText="1"/>
    </xf>
    <xf numFmtId="0" fontId="6" fillId="39" borderId="18" xfId="0" applyFont="1" applyFill="1" applyBorder="1" applyAlignment="1">
      <alignment horizontal="center" vertical="center" wrapText="1"/>
    </xf>
    <xf numFmtId="0" fontId="7" fillId="38" borderId="16" xfId="0" applyFont="1" applyFill="1" applyBorder="1" applyAlignment="1">
      <alignment horizontal="center" vertical="center" wrapText="1"/>
    </xf>
    <xf numFmtId="0" fontId="8" fillId="38" borderId="17" xfId="0" applyFont="1" applyFill="1" applyBorder="1" applyAlignment="1">
      <alignment horizontal="center" vertical="center" wrapText="1"/>
    </xf>
    <xf numFmtId="0" fontId="8" fillId="38" borderId="18" xfId="0" applyFont="1" applyFill="1" applyBorder="1" applyAlignment="1">
      <alignment horizontal="center" vertical="center" wrapText="1"/>
    </xf>
    <xf numFmtId="0" fontId="7" fillId="38" borderId="16" xfId="0" applyFont="1" applyFill="1" applyBorder="1" applyAlignment="1">
      <alignment horizontal="center" vertical="top" wrapText="1"/>
    </xf>
    <xf numFmtId="0" fontId="7" fillId="38" borderId="17" xfId="0" applyFont="1" applyFill="1" applyBorder="1" applyAlignment="1">
      <alignment horizontal="center" vertical="top" wrapText="1"/>
    </xf>
    <xf numFmtId="0" fontId="7" fillId="38" borderId="18" xfId="0" applyFont="1" applyFill="1" applyBorder="1" applyAlignment="1">
      <alignment horizontal="center" vertical="top" wrapText="1"/>
    </xf>
    <xf numFmtId="0" fontId="7" fillId="40" borderId="10" xfId="0" applyFont="1" applyFill="1" applyBorder="1" applyAlignment="1">
      <alignment horizontal="center"/>
    </xf>
    <xf numFmtId="0" fontId="7" fillId="41" borderId="10" xfId="0" applyFont="1" applyFill="1" applyBorder="1" applyAlignment="1">
      <alignment horizontal="center"/>
    </xf>
    <xf numFmtId="0" fontId="13" fillId="38" borderId="16" xfId="0" applyFont="1" applyFill="1" applyBorder="1" applyAlignment="1">
      <alignment horizontal="center" vertical="top" wrapText="1"/>
    </xf>
    <xf numFmtId="0" fontId="13" fillId="38" borderId="17" xfId="0" applyFont="1" applyFill="1" applyBorder="1" applyAlignment="1">
      <alignment horizontal="center" vertical="top" wrapText="1"/>
    </xf>
    <xf numFmtId="0" fontId="13" fillId="38" borderId="18" xfId="0" applyFont="1" applyFill="1" applyBorder="1" applyAlignment="1">
      <alignment horizontal="center" vertical="top"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40" borderId="11" xfId="0" applyFont="1" applyFill="1" applyBorder="1" applyAlignment="1">
      <alignment horizontal="center"/>
    </xf>
    <xf numFmtId="0" fontId="7" fillId="40" borderId="16" xfId="0" applyFont="1" applyFill="1" applyBorder="1" applyAlignment="1">
      <alignment horizontal="center"/>
    </xf>
    <xf numFmtId="0" fontId="7" fillId="40" borderId="17" xfId="0" applyFont="1" applyFill="1" applyBorder="1" applyAlignment="1">
      <alignment horizontal="center"/>
    </xf>
    <xf numFmtId="0" fontId="7" fillId="40" borderId="18" xfId="0" applyFont="1" applyFill="1" applyBorder="1" applyAlignment="1">
      <alignment horizontal="center"/>
    </xf>
    <xf numFmtId="0" fontId="6" fillId="0" borderId="10" xfId="0" applyFont="1" applyBorder="1" applyAlignment="1">
      <alignment horizontal="center" vertical="center" wrapText="1"/>
    </xf>
    <xf numFmtId="0" fontId="7" fillId="40" borderId="10" xfId="0" applyFont="1" applyFill="1" applyBorder="1" applyAlignment="1">
      <alignment horizontal="center" vertical="center" wrapText="1"/>
    </xf>
    <xf numFmtId="178" fontId="6" fillId="0" borderId="10" xfId="43" applyFont="1" applyBorder="1" applyAlignment="1">
      <alignment horizontal="center" vertical="center" wrapText="1"/>
    </xf>
    <xf numFmtId="0" fontId="3" fillId="42" borderId="16" xfId="0" applyFont="1" applyFill="1" applyBorder="1" applyAlignment="1">
      <alignment horizontal="center" vertical="top" wrapText="1"/>
    </xf>
    <xf numFmtId="0" fontId="3" fillId="42" borderId="17" xfId="0" applyFont="1" applyFill="1" applyBorder="1" applyAlignment="1">
      <alignment horizontal="center" vertical="top" wrapText="1"/>
    </xf>
    <xf numFmtId="0" fontId="3" fillId="42" borderId="18" xfId="0" applyFont="1" applyFill="1" applyBorder="1" applyAlignment="1">
      <alignment horizontal="center" vertical="top" wrapText="1"/>
    </xf>
    <xf numFmtId="0" fontId="4" fillId="0" borderId="10" xfId="0" applyFont="1" applyBorder="1" applyAlignment="1">
      <alignment horizontal="righ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center" textRotation="90"/>
    </xf>
    <xf numFmtId="0" fontId="6" fillId="0" borderId="19" xfId="0" applyFont="1" applyBorder="1" applyAlignment="1">
      <alignment horizontal="center" vertical="center" textRotation="90"/>
    </xf>
    <xf numFmtId="0" fontId="6" fillId="0" borderId="12" xfId="0" applyFont="1" applyBorder="1" applyAlignment="1">
      <alignment horizontal="center" vertical="center" textRotation="90"/>
    </xf>
    <xf numFmtId="0" fontId="5"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7" fillId="40" borderId="16"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7" fillId="40" borderId="10" xfId="0" applyFont="1" applyFill="1" applyBorder="1" applyAlignment="1">
      <alignment horizontal="center" vertical="top" wrapText="1"/>
    </xf>
    <xf numFmtId="0" fontId="7" fillId="40" borderId="20" xfId="0" applyFont="1" applyFill="1" applyBorder="1" applyAlignment="1">
      <alignment horizont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_Лист1"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Q535"/>
  <sheetViews>
    <sheetView tabSelected="1" zoomScale="70" zoomScaleNormal="70" zoomScalePageLayoutView="70" workbookViewId="0" topLeftCell="A1">
      <selection activeCell="A1" sqref="A1:Q1"/>
    </sheetView>
  </sheetViews>
  <sheetFormatPr defaultColWidth="9.00390625" defaultRowHeight="12.75"/>
  <cols>
    <col min="1" max="1" width="4.875" style="13" customWidth="1"/>
    <col min="2" max="2" width="11.125" style="10" customWidth="1"/>
    <col min="3" max="3" width="10.75390625" style="10" customWidth="1"/>
    <col min="4" max="4" width="48.375" style="0" customWidth="1"/>
    <col min="5" max="5" width="15.25390625" style="10" customWidth="1"/>
    <col min="6" max="6" width="7.00390625" style="18" customWidth="1"/>
    <col min="7" max="7" width="6.375" style="18" customWidth="1"/>
    <col min="8" max="8" width="6.625" style="18" customWidth="1"/>
    <col min="9" max="9" width="14.125" style="21" customWidth="1"/>
    <col min="10" max="10" width="9.75390625" style="31" customWidth="1"/>
    <col min="11" max="11" width="14.125" style="21" customWidth="1"/>
    <col min="12" max="12" width="12.125" style="10" customWidth="1"/>
    <col min="13" max="13" width="22.75390625" style="10" customWidth="1"/>
    <col min="14" max="14" width="15.00390625" style="10" customWidth="1"/>
    <col min="15" max="15" width="14.625" style="10" customWidth="1"/>
    <col min="16" max="16" width="11.75390625" style="10" customWidth="1"/>
    <col min="17" max="17" width="18.125" style="10" customWidth="1"/>
    <col min="18" max="16384" width="9.125" style="2" customWidth="1"/>
  </cols>
  <sheetData>
    <row r="1" spans="1:17" ht="20.25" customHeight="1">
      <c r="A1" s="134" t="s">
        <v>113</v>
      </c>
      <c r="B1" s="135"/>
      <c r="C1" s="135"/>
      <c r="D1" s="135"/>
      <c r="E1" s="135"/>
      <c r="F1" s="135"/>
      <c r="G1" s="135"/>
      <c r="H1" s="135"/>
      <c r="I1" s="135"/>
      <c r="J1" s="135"/>
      <c r="K1" s="135"/>
      <c r="L1" s="135"/>
      <c r="M1" s="135"/>
      <c r="N1" s="135"/>
      <c r="O1" s="135"/>
      <c r="P1" s="135"/>
      <c r="Q1" s="136"/>
    </row>
    <row r="2" spans="1:17" ht="15.75" customHeight="1">
      <c r="A2" s="137" t="s">
        <v>1944</v>
      </c>
      <c r="B2" s="137"/>
      <c r="C2" s="137"/>
      <c r="D2" s="137"/>
      <c r="E2" s="137"/>
      <c r="F2" s="137"/>
      <c r="G2" s="137"/>
      <c r="H2" s="137"/>
      <c r="I2" s="137"/>
      <c r="J2" s="137"/>
      <c r="K2" s="137"/>
      <c r="L2" s="137"/>
      <c r="M2" s="137"/>
      <c r="N2" s="137"/>
      <c r="O2" s="137"/>
      <c r="P2" s="137"/>
      <c r="Q2" s="137"/>
    </row>
    <row r="3" spans="1:17" ht="72.75" customHeight="1">
      <c r="A3" s="142" t="s">
        <v>829</v>
      </c>
      <c r="B3" s="131" t="s">
        <v>830</v>
      </c>
      <c r="C3" s="131"/>
      <c r="D3" s="138" t="s">
        <v>677</v>
      </c>
      <c r="E3" s="131" t="s">
        <v>114</v>
      </c>
      <c r="F3" s="143" t="s">
        <v>678</v>
      </c>
      <c r="G3" s="143"/>
      <c r="H3" s="143"/>
      <c r="I3" s="131" t="s">
        <v>668</v>
      </c>
      <c r="J3" s="131"/>
      <c r="K3" s="131"/>
      <c r="L3" s="131"/>
      <c r="M3" s="131" t="s">
        <v>826</v>
      </c>
      <c r="N3" s="131" t="s">
        <v>191</v>
      </c>
      <c r="O3" s="131"/>
      <c r="P3" s="131" t="s">
        <v>654</v>
      </c>
      <c r="Q3" s="139" t="s">
        <v>192</v>
      </c>
    </row>
    <row r="4" spans="1:17" ht="14.25" customHeight="1">
      <c r="A4" s="142"/>
      <c r="B4" s="131"/>
      <c r="C4" s="131"/>
      <c r="D4" s="138"/>
      <c r="E4" s="131"/>
      <c r="F4" s="143"/>
      <c r="G4" s="143"/>
      <c r="H4" s="143"/>
      <c r="I4" s="133" t="s">
        <v>193</v>
      </c>
      <c r="J4" s="133"/>
      <c r="K4" s="133" t="s">
        <v>194</v>
      </c>
      <c r="L4" s="133"/>
      <c r="M4" s="131"/>
      <c r="N4" s="131"/>
      <c r="O4" s="131"/>
      <c r="P4" s="131"/>
      <c r="Q4" s="140"/>
    </row>
    <row r="5" spans="1:17" ht="13.5" customHeight="1">
      <c r="A5" s="142"/>
      <c r="B5" s="131"/>
      <c r="C5" s="131"/>
      <c r="D5" s="138"/>
      <c r="E5" s="131"/>
      <c r="F5" s="143"/>
      <c r="G5" s="143"/>
      <c r="H5" s="143"/>
      <c r="I5" s="133"/>
      <c r="J5" s="133"/>
      <c r="K5" s="133"/>
      <c r="L5" s="133"/>
      <c r="M5" s="131"/>
      <c r="N5" s="131"/>
      <c r="O5" s="131"/>
      <c r="P5" s="131"/>
      <c r="Q5" s="140"/>
    </row>
    <row r="6" spans="1:17" ht="154.5" customHeight="1">
      <c r="A6" s="142"/>
      <c r="B6" s="1" t="s">
        <v>195</v>
      </c>
      <c r="C6" s="1" t="s">
        <v>196</v>
      </c>
      <c r="D6" s="138"/>
      <c r="E6" s="131"/>
      <c r="F6" s="15" t="s">
        <v>195</v>
      </c>
      <c r="G6" s="15" t="s">
        <v>196</v>
      </c>
      <c r="H6" s="15" t="s">
        <v>115</v>
      </c>
      <c r="I6" s="19" t="s">
        <v>197</v>
      </c>
      <c r="J6" s="29" t="s">
        <v>198</v>
      </c>
      <c r="K6" s="19" t="s">
        <v>197</v>
      </c>
      <c r="L6" s="1" t="s">
        <v>199</v>
      </c>
      <c r="M6" s="131"/>
      <c r="N6" s="1" t="s">
        <v>659</v>
      </c>
      <c r="O6" s="1" t="s">
        <v>660</v>
      </c>
      <c r="P6" s="131"/>
      <c r="Q6" s="141"/>
    </row>
    <row r="7" spans="1:17" ht="17.25" customHeight="1">
      <c r="A7" s="9">
        <v>1</v>
      </c>
      <c r="B7" s="9">
        <v>2</v>
      </c>
      <c r="C7" s="9">
        <v>3</v>
      </c>
      <c r="D7" s="3">
        <v>4</v>
      </c>
      <c r="E7" s="9">
        <v>5</v>
      </c>
      <c r="F7" s="16">
        <v>6</v>
      </c>
      <c r="G7" s="16">
        <v>7</v>
      </c>
      <c r="H7" s="16">
        <v>8</v>
      </c>
      <c r="I7" s="24">
        <v>9</v>
      </c>
      <c r="J7" s="30">
        <v>10</v>
      </c>
      <c r="K7" s="24">
        <v>11</v>
      </c>
      <c r="L7" s="9">
        <v>12</v>
      </c>
      <c r="M7" s="9">
        <v>13</v>
      </c>
      <c r="N7" s="9">
        <v>14</v>
      </c>
      <c r="O7" s="9">
        <v>15</v>
      </c>
      <c r="P7" s="9">
        <v>16</v>
      </c>
      <c r="Q7" s="9">
        <v>17</v>
      </c>
    </row>
    <row r="8" spans="1:17" ht="24" customHeight="1">
      <c r="A8" s="147" t="s">
        <v>674</v>
      </c>
      <c r="B8" s="147"/>
      <c r="C8" s="147"/>
      <c r="D8" s="147"/>
      <c r="E8" s="147"/>
      <c r="F8" s="147"/>
      <c r="G8" s="147"/>
      <c r="H8" s="147"/>
      <c r="I8" s="147"/>
      <c r="J8" s="147"/>
      <c r="K8" s="147"/>
      <c r="L8" s="147"/>
      <c r="M8" s="147"/>
      <c r="N8" s="147"/>
      <c r="O8" s="147"/>
      <c r="P8" s="147"/>
      <c r="Q8" s="147"/>
    </row>
    <row r="9" spans="1:17" s="5" customFormat="1" ht="93" customHeight="1">
      <c r="A9" s="12">
        <v>1</v>
      </c>
      <c r="B9" s="7" t="s">
        <v>679</v>
      </c>
      <c r="C9" s="7" t="s">
        <v>324</v>
      </c>
      <c r="D9" s="52" t="s">
        <v>749</v>
      </c>
      <c r="E9" s="8" t="s">
        <v>750</v>
      </c>
      <c r="F9" s="17">
        <v>75</v>
      </c>
      <c r="G9" s="17">
        <v>75</v>
      </c>
      <c r="H9" s="17">
        <v>65</v>
      </c>
      <c r="I9" s="77">
        <v>229250</v>
      </c>
      <c r="J9" s="7" t="s">
        <v>751</v>
      </c>
      <c r="K9" s="23">
        <v>229250</v>
      </c>
      <c r="L9" s="7" t="s">
        <v>344</v>
      </c>
      <c r="M9" s="28" t="s">
        <v>325</v>
      </c>
      <c r="N9" s="7" t="s">
        <v>44</v>
      </c>
      <c r="O9" s="7" t="s">
        <v>228</v>
      </c>
      <c r="P9" s="7" t="s">
        <v>46</v>
      </c>
      <c r="Q9" s="14" t="s">
        <v>1331</v>
      </c>
    </row>
    <row r="10" spans="1:17" s="5" customFormat="1" ht="208.5" customHeight="1">
      <c r="A10" s="12">
        <f>A9+1</f>
        <v>2</v>
      </c>
      <c r="B10" s="33" t="s">
        <v>432</v>
      </c>
      <c r="C10" s="7" t="s">
        <v>953</v>
      </c>
      <c r="D10" s="52" t="s">
        <v>168</v>
      </c>
      <c r="E10" s="8" t="s">
        <v>750</v>
      </c>
      <c r="F10" s="17">
        <v>60</v>
      </c>
      <c r="G10" s="17">
        <v>60</v>
      </c>
      <c r="H10" s="17">
        <v>47</v>
      </c>
      <c r="I10" s="76">
        <v>206978</v>
      </c>
      <c r="J10" s="7" t="s">
        <v>751</v>
      </c>
      <c r="K10" s="23">
        <f>18000+135000+21977.7+28000+4000</f>
        <v>206977.7</v>
      </c>
      <c r="L10" s="7" t="s">
        <v>344</v>
      </c>
      <c r="M10" s="28" t="s">
        <v>954</v>
      </c>
      <c r="N10" s="7" t="s">
        <v>44</v>
      </c>
      <c r="O10" s="7" t="s">
        <v>44</v>
      </c>
      <c r="P10" s="7" t="s">
        <v>46</v>
      </c>
      <c r="Q10" s="14" t="s">
        <v>1332</v>
      </c>
    </row>
    <row r="11" spans="1:17" s="5" customFormat="1" ht="151.5" customHeight="1">
      <c r="A11" s="12">
        <f>A10+1</f>
        <v>3</v>
      </c>
      <c r="B11" s="7" t="s">
        <v>170</v>
      </c>
      <c r="C11" s="7" t="s">
        <v>370</v>
      </c>
      <c r="D11" s="52" t="s">
        <v>169</v>
      </c>
      <c r="E11" s="8" t="s">
        <v>750</v>
      </c>
      <c r="F11" s="78">
        <v>87</v>
      </c>
      <c r="G11" s="17">
        <v>87</v>
      </c>
      <c r="H11" s="17">
        <v>69</v>
      </c>
      <c r="I11" s="76">
        <v>263910</v>
      </c>
      <c r="J11" s="7" t="s">
        <v>751</v>
      </c>
      <c r="K11" s="23">
        <v>263909.21</v>
      </c>
      <c r="L11" s="7" t="s">
        <v>228</v>
      </c>
      <c r="M11" s="28" t="s">
        <v>1328</v>
      </c>
      <c r="N11" s="7" t="s">
        <v>371</v>
      </c>
      <c r="O11" s="7" t="s">
        <v>371</v>
      </c>
      <c r="P11" s="7" t="s">
        <v>46</v>
      </c>
      <c r="Q11" s="14" t="s">
        <v>1330</v>
      </c>
    </row>
    <row r="12" spans="1:17" s="5" customFormat="1" ht="145.5" customHeight="1">
      <c r="A12" s="12">
        <f>A11+1</f>
        <v>4</v>
      </c>
      <c r="B12" s="7" t="s">
        <v>171</v>
      </c>
      <c r="C12" s="7" t="s">
        <v>1327</v>
      </c>
      <c r="D12" s="75" t="s">
        <v>172</v>
      </c>
      <c r="E12" s="8" t="s">
        <v>750</v>
      </c>
      <c r="F12" s="17">
        <v>75</v>
      </c>
      <c r="G12" s="17">
        <v>75</v>
      </c>
      <c r="H12" s="17">
        <v>63</v>
      </c>
      <c r="I12" s="76">
        <v>229250</v>
      </c>
      <c r="J12" s="7" t="s">
        <v>751</v>
      </c>
      <c r="K12" s="23">
        <f>22500+168750+28000+10000</f>
        <v>229250</v>
      </c>
      <c r="L12" s="7" t="s">
        <v>344</v>
      </c>
      <c r="M12" s="28" t="s">
        <v>1329</v>
      </c>
      <c r="N12" s="7" t="s">
        <v>44</v>
      </c>
      <c r="O12" s="7" t="s">
        <v>228</v>
      </c>
      <c r="P12" s="7" t="s">
        <v>46</v>
      </c>
      <c r="Q12" s="14" t="s">
        <v>1333</v>
      </c>
    </row>
    <row r="13" spans="1:17" s="5" customFormat="1" ht="100.5" customHeight="1">
      <c r="A13" s="12">
        <f>A12+1</f>
        <v>5</v>
      </c>
      <c r="B13" s="7" t="s">
        <v>173</v>
      </c>
      <c r="C13" s="7" t="s">
        <v>117</v>
      </c>
      <c r="D13" s="52" t="s">
        <v>174</v>
      </c>
      <c r="E13" s="8" t="s">
        <v>750</v>
      </c>
      <c r="F13" s="17">
        <v>50</v>
      </c>
      <c r="G13" s="17">
        <v>50</v>
      </c>
      <c r="H13" s="17">
        <v>42</v>
      </c>
      <c r="I13" s="76">
        <v>193905</v>
      </c>
      <c r="J13" s="7" t="s">
        <v>751</v>
      </c>
      <c r="K13" s="23">
        <v>193904.95</v>
      </c>
      <c r="L13" s="7" t="s">
        <v>228</v>
      </c>
      <c r="M13" s="28" t="s">
        <v>118</v>
      </c>
      <c r="N13" s="7" t="s">
        <v>44</v>
      </c>
      <c r="O13" s="7" t="s">
        <v>44</v>
      </c>
      <c r="P13" s="7" t="s">
        <v>46</v>
      </c>
      <c r="Q13" s="14" t="s">
        <v>1333</v>
      </c>
    </row>
    <row r="14" spans="1:17" s="5" customFormat="1" ht="106.5" customHeight="1">
      <c r="A14" s="12">
        <v>6</v>
      </c>
      <c r="B14" s="7" t="s">
        <v>707</v>
      </c>
      <c r="C14" s="7" t="s">
        <v>801</v>
      </c>
      <c r="D14" s="52" t="s">
        <v>1043</v>
      </c>
      <c r="E14" s="8" t="s">
        <v>750</v>
      </c>
      <c r="F14" s="78">
        <v>71</v>
      </c>
      <c r="G14" s="17">
        <v>71</v>
      </c>
      <c r="H14" s="17">
        <v>65</v>
      </c>
      <c r="I14" s="76">
        <v>120475</v>
      </c>
      <c r="J14" s="7" t="s">
        <v>751</v>
      </c>
      <c r="K14" s="23">
        <v>120474.75</v>
      </c>
      <c r="L14" s="7" t="s">
        <v>228</v>
      </c>
      <c r="M14" s="28" t="s">
        <v>802</v>
      </c>
      <c r="N14" s="7" t="s">
        <v>44</v>
      </c>
      <c r="O14" s="7" t="s">
        <v>44</v>
      </c>
      <c r="P14" s="7" t="s">
        <v>46</v>
      </c>
      <c r="Q14" s="14" t="s">
        <v>1330</v>
      </c>
    </row>
    <row r="15" spans="1:17" s="5" customFormat="1" ht="167.25" customHeight="1">
      <c r="A15" s="12">
        <v>7</v>
      </c>
      <c r="B15" s="79" t="s">
        <v>1334</v>
      </c>
      <c r="C15" s="7" t="s">
        <v>1483</v>
      </c>
      <c r="D15" s="86" t="s">
        <v>1335</v>
      </c>
      <c r="E15" s="79" t="s">
        <v>750</v>
      </c>
      <c r="F15" s="78">
        <v>30</v>
      </c>
      <c r="G15" s="17">
        <v>30</v>
      </c>
      <c r="H15" s="17">
        <v>30</v>
      </c>
      <c r="I15" s="76">
        <v>13232</v>
      </c>
      <c r="J15" s="79" t="s">
        <v>751</v>
      </c>
      <c r="K15" s="23">
        <f>3600+9632</f>
        <v>13232</v>
      </c>
      <c r="L15" s="7" t="s">
        <v>344</v>
      </c>
      <c r="M15" s="28" t="s">
        <v>1484</v>
      </c>
      <c r="N15" s="7" t="s">
        <v>44</v>
      </c>
      <c r="O15" s="7" t="s">
        <v>44</v>
      </c>
      <c r="P15" s="7" t="s">
        <v>46</v>
      </c>
      <c r="Q15" s="14" t="s">
        <v>1336</v>
      </c>
    </row>
    <row r="16" spans="1:17" ht="24" customHeight="1">
      <c r="A16" s="128" t="s">
        <v>116</v>
      </c>
      <c r="B16" s="129"/>
      <c r="C16" s="129"/>
      <c r="D16" s="129"/>
      <c r="E16" s="129"/>
      <c r="F16" s="129"/>
      <c r="G16" s="129"/>
      <c r="H16" s="129"/>
      <c r="I16" s="148"/>
      <c r="J16" s="129"/>
      <c r="K16" s="129"/>
      <c r="L16" s="129"/>
      <c r="M16" s="129"/>
      <c r="N16" s="129"/>
      <c r="O16" s="129"/>
      <c r="P16" s="129"/>
      <c r="Q16" s="130"/>
    </row>
    <row r="17" spans="1:17" s="5" customFormat="1" ht="246" customHeight="1">
      <c r="A17" s="12">
        <v>1</v>
      </c>
      <c r="B17" s="7" t="s">
        <v>708</v>
      </c>
      <c r="C17" s="7" t="s">
        <v>1360</v>
      </c>
      <c r="D17" s="75" t="s">
        <v>709</v>
      </c>
      <c r="E17" s="8" t="s">
        <v>750</v>
      </c>
      <c r="F17" s="17">
        <v>70</v>
      </c>
      <c r="G17" s="17">
        <v>79</v>
      </c>
      <c r="H17" s="17">
        <v>54</v>
      </c>
      <c r="I17" s="56">
        <v>174750</v>
      </c>
      <c r="J17" s="7" t="s">
        <v>710</v>
      </c>
      <c r="K17" s="23">
        <f>21000+89600+43750+14000+6400</f>
        <v>174750</v>
      </c>
      <c r="L17" s="7" t="s">
        <v>710</v>
      </c>
      <c r="M17" s="28" t="s">
        <v>1361</v>
      </c>
      <c r="N17" s="7" t="s">
        <v>1362</v>
      </c>
      <c r="O17" s="7" t="s">
        <v>1362</v>
      </c>
      <c r="P17" s="7" t="s">
        <v>46</v>
      </c>
      <c r="Q17" s="14" t="s">
        <v>567</v>
      </c>
    </row>
    <row r="18" spans="1:17" s="5" customFormat="1" ht="58.5" customHeight="1">
      <c r="A18" s="12">
        <v>2</v>
      </c>
      <c r="B18" s="14" t="s">
        <v>712</v>
      </c>
      <c r="C18" s="14"/>
      <c r="D18" s="57" t="s">
        <v>711</v>
      </c>
      <c r="E18" s="14" t="s">
        <v>750</v>
      </c>
      <c r="F18" s="58">
        <v>0</v>
      </c>
      <c r="G18" s="58"/>
      <c r="H18" s="58"/>
      <c r="I18" s="59">
        <v>0</v>
      </c>
      <c r="J18" s="14" t="s">
        <v>710</v>
      </c>
      <c r="K18" s="23"/>
      <c r="L18" s="7"/>
      <c r="M18" s="28"/>
      <c r="N18" s="7"/>
      <c r="O18" s="7"/>
      <c r="P18" s="7"/>
      <c r="Q18" s="14" t="s">
        <v>568</v>
      </c>
    </row>
    <row r="19" spans="1:17" s="5" customFormat="1" ht="228" customHeight="1">
      <c r="A19" s="12">
        <v>3</v>
      </c>
      <c r="B19" s="7" t="s">
        <v>570</v>
      </c>
      <c r="C19" s="7" t="s">
        <v>412</v>
      </c>
      <c r="D19" s="68" t="s">
        <v>569</v>
      </c>
      <c r="E19" s="8" t="s">
        <v>750</v>
      </c>
      <c r="F19" s="58">
        <v>130</v>
      </c>
      <c r="G19" s="17">
        <v>135</v>
      </c>
      <c r="H19" s="17">
        <v>119</v>
      </c>
      <c r="I19" s="60">
        <v>121340</v>
      </c>
      <c r="J19" s="7" t="s">
        <v>710</v>
      </c>
      <c r="K19" s="23">
        <f>16500+57600+23640+14000+9600</f>
        <v>121340</v>
      </c>
      <c r="L19" s="7" t="s">
        <v>710</v>
      </c>
      <c r="M19" s="28" t="s">
        <v>267</v>
      </c>
      <c r="N19" s="7" t="s">
        <v>268</v>
      </c>
      <c r="O19" s="7" t="s">
        <v>268</v>
      </c>
      <c r="P19" s="7" t="s">
        <v>46</v>
      </c>
      <c r="Q19" s="14" t="s">
        <v>1184</v>
      </c>
    </row>
    <row r="20" spans="1:17" s="5" customFormat="1" ht="276" customHeight="1">
      <c r="A20" s="12">
        <v>4</v>
      </c>
      <c r="B20" s="7" t="s">
        <v>1283</v>
      </c>
      <c r="C20" s="7" t="s">
        <v>1360</v>
      </c>
      <c r="D20" s="75" t="s">
        <v>1185</v>
      </c>
      <c r="E20" s="8" t="s">
        <v>750</v>
      </c>
      <c r="F20" s="17">
        <v>80</v>
      </c>
      <c r="G20" s="17">
        <v>88</v>
      </c>
      <c r="H20" s="17">
        <v>68</v>
      </c>
      <c r="I20" s="60">
        <v>190185</v>
      </c>
      <c r="J20" s="7" t="s">
        <v>710</v>
      </c>
      <c r="K20" s="23">
        <f>23100+98560+48123.39+14000+6400</f>
        <v>190183.39</v>
      </c>
      <c r="L20" s="17" t="s">
        <v>710</v>
      </c>
      <c r="M20" s="28" t="s">
        <v>1361</v>
      </c>
      <c r="N20" s="7" t="s">
        <v>1362</v>
      </c>
      <c r="O20" s="7" t="s">
        <v>1362</v>
      </c>
      <c r="P20" s="7" t="s">
        <v>46</v>
      </c>
      <c r="Q20" s="14" t="s">
        <v>567</v>
      </c>
    </row>
    <row r="21" spans="1:17" s="6" customFormat="1" ht="24" customHeight="1">
      <c r="A21" s="120" t="s">
        <v>656</v>
      </c>
      <c r="B21" s="120"/>
      <c r="C21" s="120"/>
      <c r="D21" s="120"/>
      <c r="E21" s="120"/>
      <c r="F21" s="120"/>
      <c r="G21" s="120"/>
      <c r="H21" s="120"/>
      <c r="I21" s="120"/>
      <c r="J21" s="120"/>
      <c r="K21" s="120"/>
      <c r="L21" s="120"/>
      <c r="M21" s="120"/>
      <c r="N21" s="120"/>
      <c r="O21" s="120"/>
      <c r="P21" s="120"/>
      <c r="Q21" s="120"/>
    </row>
    <row r="22" spans="1:17" s="5" customFormat="1" ht="200.25" customHeight="1">
      <c r="A22" s="12">
        <v>1</v>
      </c>
      <c r="B22" s="7" t="s">
        <v>1087</v>
      </c>
      <c r="C22" s="7" t="s">
        <v>1344</v>
      </c>
      <c r="D22" s="75" t="s">
        <v>624</v>
      </c>
      <c r="E22" s="8" t="s">
        <v>750</v>
      </c>
      <c r="F22" s="17">
        <v>82</v>
      </c>
      <c r="G22" s="17">
        <v>26</v>
      </c>
      <c r="H22" s="17">
        <v>26</v>
      </c>
      <c r="I22" s="20">
        <v>5060</v>
      </c>
      <c r="J22" s="7" t="s">
        <v>751</v>
      </c>
      <c r="K22" s="23">
        <f>780+2600</f>
        <v>3380</v>
      </c>
      <c r="L22" s="7" t="s">
        <v>710</v>
      </c>
      <c r="M22" s="28" t="s">
        <v>1345</v>
      </c>
      <c r="N22" s="7" t="s">
        <v>228</v>
      </c>
      <c r="O22" s="7" t="s">
        <v>228</v>
      </c>
      <c r="P22" s="7" t="s">
        <v>46</v>
      </c>
      <c r="Q22" s="14" t="s">
        <v>922</v>
      </c>
    </row>
    <row r="23" spans="1:17" s="5" customFormat="1" ht="74.25" customHeight="1">
      <c r="A23" s="12">
        <v>2</v>
      </c>
      <c r="B23" s="7" t="s">
        <v>625</v>
      </c>
      <c r="C23" s="7" t="s">
        <v>690</v>
      </c>
      <c r="D23" s="52" t="s">
        <v>626</v>
      </c>
      <c r="E23" s="8" t="s">
        <v>750</v>
      </c>
      <c r="F23" s="17">
        <v>82</v>
      </c>
      <c r="G23" s="17">
        <v>82</v>
      </c>
      <c r="H23" s="17">
        <v>73</v>
      </c>
      <c r="I23" s="20">
        <v>5060</v>
      </c>
      <c r="J23" s="7" t="s">
        <v>751</v>
      </c>
      <c r="K23" s="23">
        <f>2460+2600</f>
        <v>5060</v>
      </c>
      <c r="L23" s="7" t="s">
        <v>710</v>
      </c>
      <c r="M23" s="28" t="s">
        <v>691</v>
      </c>
      <c r="N23" s="7" t="s">
        <v>228</v>
      </c>
      <c r="O23" s="7" t="s">
        <v>228</v>
      </c>
      <c r="P23" s="7" t="s">
        <v>46</v>
      </c>
      <c r="Q23" s="14"/>
    </row>
    <row r="24" spans="1:17" s="5" customFormat="1" ht="92.25" customHeight="1">
      <c r="A24" s="12">
        <v>3</v>
      </c>
      <c r="B24" s="7" t="s">
        <v>1346</v>
      </c>
      <c r="C24" s="7" t="s">
        <v>1853</v>
      </c>
      <c r="D24" s="75" t="s">
        <v>627</v>
      </c>
      <c r="E24" s="8" t="s">
        <v>750</v>
      </c>
      <c r="F24" s="17">
        <v>82</v>
      </c>
      <c r="G24" s="17">
        <v>82</v>
      </c>
      <c r="H24" s="17">
        <v>76</v>
      </c>
      <c r="I24" s="20">
        <v>5060</v>
      </c>
      <c r="J24" s="7" t="s">
        <v>751</v>
      </c>
      <c r="K24" s="23">
        <f>2460+2600</f>
        <v>5060</v>
      </c>
      <c r="L24" s="7" t="s">
        <v>710</v>
      </c>
      <c r="M24" s="28" t="s">
        <v>1854</v>
      </c>
      <c r="N24" s="7" t="s">
        <v>228</v>
      </c>
      <c r="O24" s="7" t="s">
        <v>228</v>
      </c>
      <c r="P24" s="7" t="s">
        <v>46</v>
      </c>
      <c r="Q24" s="14" t="s">
        <v>1347</v>
      </c>
    </row>
    <row r="25" spans="1:17" s="5" customFormat="1" ht="119.25" customHeight="1">
      <c r="A25" s="12">
        <v>4</v>
      </c>
      <c r="B25" s="7" t="s">
        <v>628</v>
      </c>
      <c r="C25" s="7" t="s">
        <v>1514</v>
      </c>
      <c r="D25" s="75" t="s">
        <v>629</v>
      </c>
      <c r="E25" s="8" t="s">
        <v>750</v>
      </c>
      <c r="F25" s="17">
        <v>82</v>
      </c>
      <c r="G25" s="17">
        <v>82</v>
      </c>
      <c r="H25" s="17">
        <v>67</v>
      </c>
      <c r="I25" s="20">
        <v>5060</v>
      </c>
      <c r="J25" s="7" t="s">
        <v>751</v>
      </c>
      <c r="K25" s="23">
        <f>2460+2600</f>
        <v>5060</v>
      </c>
      <c r="L25" s="7" t="s">
        <v>710</v>
      </c>
      <c r="M25" s="28" t="s">
        <v>1515</v>
      </c>
      <c r="N25" s="7" t="s">
        <v>228</v>
      </c>
      <c r="O25" s="7" t="s">
        <v>228</v>
      </c>
      <c r="P25" s="7" t="s">
        <v>46</v>
      </c>
      <c r="Q25" s="14"/>
    </row>
    <row r="26" spans="1:17" s="5" customFormat="1" ht="72" customHeight="1">
      <c r="A26" s="12">
        <v>5</v>
      </c>
      <c r="B26" s="7" t="s">
        <v>1680</v>
      </c>
      <c r="C26" s="106" t="s">
        <v>1862</v>
      </c>
      <c r="D26" s="4" t="s">
        <v>630</v>
      </c>
      <c r="E26" s="8" t="s">
        <v>750</v>
      </c>
      <c r="F26" s="17">
        <v>82</v>
      </c>
      <c r="G26" s="17"/>
      <c r="H26" s="17"/>
      <c r="I26" s="20">
        <v>5060</v>
      </c>
      <c r="J26" s="7" t="s">
        <v>751</v>
      </c>
      <c r="K26" s="23"/>
      <c r="L26" s="7"/>
      <c r="M26" s="28"/>
      <c r="N26" s="7"/>
      <c r="O26" s="7"/>
      <c r="P26" s="7"/>
      <c r="Q26" s="7" t="s">
        <v>1681</v>
      </c>
    </row>
    <row r="27" spans="1:17" s="5" customFormat="1" ht="147" customHeight="1">
      <c r="A27" s="12">
        <v>6</v>
      </c>
      <c r="B27" s="7" t="s">
        <v>631</v>
      </c>
      <c r="C27" s="7" t="s">
        <v>225</v>
      </c>
      <c r="D27" s="52" t="s">
        <v>632</v>
      </c>
      <c r="E27" s="8" t="s">
        <v>750</v>
      </c>
      <c r="F27" s="17">
        <v>196</v>
      </c>
      <c r="G27" s="17">
        <v>196</v>
      </c>
      <c r="H27" s="17">
        <v>196</v>
      </c>
      <c r="I27" s="20">
        <v>8725</v>
      </c>
      <c r="J27" s="7" t="s">
        <v>751</v>
      </c>
      <c r="K27" s="23">
        <f>5880+2845</f>
        <v>8725</v>
      </c>
      <c r="L27" s="7" t="s">
        <v>344</v>
      </c>
      <c r="M27" s="28" t="s">
        <v>226</v>
      </c>
      <c r="N27" s="7" t="s">
        <v>227</v>
      </c>
      <c r="O27" s="7" t="s">
        <v>228</v>
      </c>
      <c r="P27" s="7" t="s">
        <v>228</v>
      </c>
      <c r="Q27" s="7"/>
    </row>
    <row r="28" spans="1:17" s="5" customFormat="1" ht="143.25" customHeight="1">
      <c r="A28" s="12">
        <v>7</v>
      </c>
      <c r="B28" s="7" t="s">
        <v>633</v>
      </c>
      <c r="C28" s="7" t="s">
        <v>1855</v>
      </c>
      <c r="D28" s="75" t="s">
        <v>634</v>
      </c>
      <c r="E28" s="8" t="s">
        <v>750</v>
      </c>
      <c r="F28" s="17">
        <v>196</v>
      </c>
      <c r="G28" s="17">
        <v>252</v>
      </c>
      <c r="H28" s="17">
        <v>245</v>
      </c>
      <c r="I28" s="20">
        <v>8725</v>
      </c>
      <c r="J28" s="7" t="s">
        <v>751</v>
      </c>
      <c r="K28" s="23">
        <f>7560+2845</f>
        <v>10405</v>
      </c>
      <c r="L28" s="7" t="s">
        <v>710</v>
      </c>
      <c r="M28" s="28" t="s">
        <v>1856</v>
      </c>
      <c r="N28" s="7" t="s">
        <v>227</v>
      </c>
      <c r="O28" s="7" t="s">
        <v>228</v>
      </c>
      <c r="P28" s="7" t="s">
        <v>228</v>
      </c>
      <c r="Q28" s="7"/>
    </row>
    <row r="29" spans="1:17" ht="24" customHeight="1">
      <c r="A29" s="120" t="s">
        <v>657</v>
      </c>
      <c r="B29" s="120"/>
      <c r="C29" s="120"/>
      <c r="D29" s="120"/>
      <c r="E29" s="120"/>
      <c r="F29" s="120"/>
      <c r="G29" s="120"/>
      <c r="H29" s="120"/>
      <c r="I29" s="120"/>
      <c r="J29" s="120"/>
      <c r="K29" s="120"/>
      <c r="L29" s="120"/>
      <c r="M29" s="120"/>
      <c r="N29" s="120"/>
      <c r="O29" s="120"/>
      <c r="P29" s="120"/>
      <c r="Q29" s="120"/>
    </row>
    <row r="30" spans="1:17" s="5" customFormat="1" ht="90" customHeight="1">
      <c r="A30" s="12">
        <v>1</v>
      </c>
      <c r="B30" s="7" t="s">
        <v>611</v>
      </c>
      <c r="C30" s="7" t="s">
        <v>213</v>
      </c>
      <c r="D30" s="52" t="s">
        <v>635</v>
      </c>
      <c r="E30" s="8" t="s">
        <v>750</v>
      </c>
      <c r="F30" s="17">
        <v>20</v>
      </c>
      <c r="G30" s="17">
        <v>20</v>
      </c>
      <c r="H30" s="17">
        <v>17</v>
      </c>
      <c r="I30" s="20">
        <v>23000</v>
      </c>
      <c r="J30" s="7" t="s">
        <v>710</v>
      </c>
      <c r="K30" s="23">
        <v>23000</v>
      </c>
      <c r="L30" s="7" t="s">
        <v>710</v>
      </c>
      <c r="M30" s="28" t="s">
        <v>565</v>
      </c>
      <c r="N30" s="7" t="s">
        <v>566</v>
      </c>
      <c r="O30" s="7" t="s">
        <v>566</v>
      </c>
      <c r="P30" s="7" t="s">
        <v>46</v>
      </c>
      <c r="Q30" s="14"/>
    </row>
    <row r="31" spans="1:17" s="5" customFormat="1" ht="96.75" customHeight="1">
      <c r="A31" s="12">
        <v>2</v>
      </c>
      <c r="B31" s="7" t="s">
        <v>612</v>
      </c>
      <c r="C31" s="7" t="s">
        <v>213</v>
      </c>
      <c r="D31" s="52" t="s">
        <v>636</v>
      </c>
      <c r="E31" s="8" t="s">
        <v>750</v>
      </c>
      <c r="F31" s="17">
        <v>20</v>
      </c>
      <c r="G31" s="17">
        <v>20</v>
      </c>
      <c r="H31" s="17">
        <v>18</v>
      </c>
      <c r="I31" s="20">
        <v>23000</v>
      </c>
      <c r="J31" s="7" t="s">
        <v>710</v>
      </c>
      <c r="K31" s="23">
        <v>23000</v>
      </c>
      <c r="L31" s="7" t="s">
        <v>710</v>
      </c>
      <c r="M31" s="28" t="s">
        <v>565</v>
      </c>
      <c r="N31" s="7" t="s">
        <v>566</v>
      </c>
      <c r="O31" s="7" t="s">
        <v>566</v>
      </c>
      <c r="P31" s="7" t="s">
        <v>46</v>
      </c>
      <c r="Q31" s="14"/>
    </row>
    <row r="32" spans="1:17" s="5" customFormat="1" ht="94.5" customHeight="1">
      <c r="A32" s="12">
        <v>3</v>
      </c>
      <c r="B32" s="7" t="s">
        <v>613</v>
      </c>
      <c r="C32" s="7" t="s">
        <v>1284</v>
      </c>
      <c r="D32" s="52" t="s">
        <v>261</v>
      </c>
      <c r="E32" s="8" t="s">
        <v>750</v>
      </c>
      <c r="F32" s="17">
        <v>25</v>
      </c>
      <c r="G32" s="17">
        <v>25</v>
      </c>
      <c r="H32" s="17">
        <v>20</v>
      </c>
      <c r="I32" s="20">
        <v>26800</v>
      </c>
      <c r="J32" s="7" t="s">
        <v>710</v>
      </c>
      <c r="K32" s="23">
        <f>3750+23050</f>
        <v>26800</v>
      </c>
      <c r="L32" s="7" t="s">
        <v>710</v>
      </c>
      <c r="M32" s="28" t="s">
        <v>565</v>
      </c>
      <c r="N32" s="7" t="s">
        <v>566</v>
      </c>
      <c r="O32" s="7" t="s">
        <v>566</v>
      </c>
      <c r="P32" s="7" t="s">
        <v>46</v>
      </c>
      <c r="Q32" s="14"/>
    </row>
    <row r="33" spans="1:17" ht="24" customHeight="1">
      <c r="A33" s="120" t="s">
        <v>200</v>
      </c>
      <c r="B33" s="120"/>
      <c r="C33" s="120"/>
      <c r="D33" s="120"/>
      <c r="E33" s="120"/>
      <c r="F33" s="120"/>
      <c r="G33" s="120"/>
      <c r="H33" s="120"/>
      <c r="I33" s="120"/>
      <c r="J33" s="120"/>
      <c r="K33" s="120"/>
      <c r="L33" s="120"/>
      <c r="M33" s="120"/>
      <c r="N33" s="120"/>
      <c r="O33" s="120"/>
      <c r="P33" s="120"/>
      <c r="Q33" s="120"/>
    </row>
    <row r="34" spans="1:17" s="5" customFormat="1" ht="186" customHeight="1">
      <c r="A34" s="12">
        <v>1</v>
      </c>
      <c r="B34" s="7" t="s">
        <v>1366</v>
      </c>
      <c r="C34" s="7" t="s">
        <v>1895</v>
      </c>
      <c r="D34" s="75" t="s">
        <v>614</v>
      </c>
      <c r="E34" s="8" t="s">
        <v>750</v>
      </c>
      <c r="F34" s="17">
        <v>75</v>
      </c>
      <c r="G34" s="17">
        <v>76</v>
      </c>
      <c r="H34" s="17">
        <v>63</v>
      </c>
      <c r="I34" s="23">
        <v>45750</v>
      </c>
      <c r="J34" s="7" t="s">
        <v>751</v>
      </c>
      <c r="K34" s="23">
        <f>6750+30600+3260.61+5000+139.02</f>
        <v>45749.63</v>
      </c>
      <c r="L34" s="7" t="s">
        <v>344</v>
      </c>
      <c r="M34" s="28" t="s">
        <v>1517</v>
      </c>
      <c r="N34" s="7" t="s">
        <v>228</v>
      </c>
      <c r="O34" s="7" t="s">
        <v>44</v>
      </c>
      <c r="P34" s="7" t="s">
        <v>46</v>
      </c>
      <c r="Q34" s="14" t="s">
        <v>1367</v>
      </c>
    </row>
    <row r="35" spans="1:17" s="5" customFormat="1" ht="246" customHeight="1">
      <c r="A35" s="12">
        <v>2</v>
      </c>
      <c r="B35" s="7" t="s">
        <v>383</v>
      </c>
      <c r="C35" s="7" t="s">
        <v>1170</v>
      </c>
      <c r="D35" s="52" t="s">
        <v>615</v>
      </c>
      <c r="E35" s="8" t="s">
        <v>750</v>
      </c>
      <c r="F35" s="17">
        <v>75</v>
      </c>
      <c r="G35" s="17">
        <v>98</v>
      </c>
      <c r="H35" s="17">
        <v>78</v>
      </c>
      <c r="I35" s="23">
        <v>45750</v>
      </c>
      <c r="J35" s="7" t="s">
        <v>751</v>
      </c>
      <c r="K35" s="23">
        <f>6750+24000+7500+7500</f>
        <v>45750</v>
      </c>
      <c r="L35" s="7" t="s">
        <v>344</v>
      </c>
      <c r="M35" s="28" t="s">
        <v>1171</v>
      </c>
      <c r="N35" s="7" t="s">
        <v>228</v>
      </c>
      <c r="O35" s="7" t="s">
        <v>44</v>
      </c>
      <c r="P35" s="7" t="s">
        <v>46</v>
      </c>
      <c r="Q35" s="14" t="s">
        <v>384</v>
      </c>
    </row>
    <row r="36" spans="1:17" s="5" customFormat="1" ht="78.75" customHeight="1">
      <c r="A36" s="12">
        <v>3</v>
      </c>
      <c r="B36" s="7" t="s">
        <v>20</v>
      </c>
      <c r="C36" s="7" t="s">
        <v>811</v>
      </c>
      <c r="D36" s="52" t="s">
        <v>616</v>
      </c>
      <c r="E36" s="8" t="s">
        <v>750</v>
      </c>
      <c r="F36" s="17">
        <v>75</v>
      </c>
      <c r="G36" s="17">
        <v>75</v>
      </c>
      <c r="H36" s="17">
        <v>60</v>
      </c>
      <c r="I36" s="23">
        <v>65650</v>
      </c>
      <c r="J36" s="7" t="s">
        <v>751</v>
      </c>
      <c r="K36" s="23">
        <v>65650</v>
      </c>
      <c r="L36" s="7" t="s">
        <v>344</v>
      </c>
      <c r="M36" s="28" t="s">
        <v>812</v>
      </c>
      <c r="N36" s="7" t="s">
        <v>228</v>
      </c>
      <c r="O36" s="7" t="s">
        <v>44</v>
      </c>
      <c r="P36" s="7" t="s">
        <v>46</v>
      </c>
      <c r="Q36" s="14" t="s">
        <v>21</v>
      </c>
    </row>
    <row r="37" spans="1:17" s="5" customFormat="1" ht="154.5" customHeight="1">
      <c r="A37" s="12">
        <v>4</v>
      </c>
      <c r="B37" s="7" t="s">
        <v>1194</v>
      </c>
      <c r="C37" s="7" t="s">
        <v>1355</v>
      </c>
      <c r="D37" s="75" t="s">
        <v>617</v>
      </c>
      <c r="E37" s="8" t="s">
        <v>750</v>
      </c>
      <c r="F37" s="17">
        <v>75</v>
      </c>
      <c r="G37" s="17">
        <v>84</v>
      </c>
      <c r="H37" s="17">
        <v>59</v>
      </c>
      <c r="I37" s="23">
        <v>55500</v>
      </c>
      <c r="J37" s="7" t="s">
        <v>751</v>
      </c>
      <c r="K37" s="23">
        <f>9000+36000+3000+7500</f>
        <v>55500</v>
      </c>
      <c r="L37" s="7" t="s">
        <v>344</v>
      </c>
      <c r="M37" s="28" t="s">
        <v>1356</v>
      </c>
      <c r="N37" s="7" t="s">
        <v>228</v>
      </c>
      <c r="O37" s="7" t="s">
        <v>1894</v>
      </c>
      <c r="P37" s="7" t="s">
        <v>46</v>
      </c>
      <c r="Q37" s="14" t="s">
        <v>1195</v>
      </c>
    </row>
    <row r="38" spans="1:17" s="5" customFormat="1" ht="156" customHeight="1">
      <c r="A38" s="12">
        <v>5</v>
      </c>
      <c r="B38" s="7" t="s">
        <v>1044</v>
      </c>
      <c r="C38" s="7" t="s">
        <v>577</v>
      </c>
      <c r="D38" s="52" t="s">
        <v>488</v>
      </c>
      <c r="E38" s="8" t="s">
        <v>750</v>
      </c>
      <c r="F38" s="17">
        <v>60</v>
      </c>
      <c r="G38" s="17">
        <v>66</v>
      </c>
      <c r="H38" s="17">
        <v>45</v>
      </c>
      <c r="I38" s="23">
        <v>15900</v>
      </c>
      <c r="J38" s="7" t="s">
        <v>751</v>
      </c>
      <c r="K38" s="23">
        <f>1800+5000+9100</f>
        <v>15900</v>
      </c>
      <c r="L38" s="7" t="s">
        <v>344</v>
      </c>
      <c r="M38" s="28" t="s">
        <v>578</v>
      </c>
      <c r="N38" s="7" t="s">
        <v>228</v>
      </c>
      <c r="O38" s="7" t="s">
        <v>579</v>
      </c>
      <c r="P38" s="7" t="s">
        <v>46</v>
      </c>
      <c r="Q38" s="14" t="s">
        <v>1045</v>
      </c>
    </row>
    <row r="39" spans="1:17" s="5" customFormat="1" ht="203.25" customHeight="1">
      <c r="A39" s="12">
        <v>6</v>
      </c>
      <c r="B39" s="7" t="s">
        <v>443</v>
      </c>
      <c r="C39" s="7" t="s">
        <v>580</v>
      </c>
      <c r="D39" s="52" t="s">
        <v>1197</v>
      </c>
      <c r="E39" s="8" t="s">
        <v>750</v>
      </c>
      <c r="F39" s="17">
        <v>75</v>
      </c>
      <c r="G39" s="17">
        <v>75</v>
      </c>
      <c r="H39" s="17">
        <v>46</v>
      </c>
      <c r="I39" s="23">
        <v>55500</v>
      </c>
      <c r="J39" s="7" t="s">
        <v>751</v>
      </c>
      <c r="K39" s="23">
        <f>9000+34200+4500+7800</f>
        <v>55500</v>
      </c>
      <c r="L39" s="7" t="s">
        <v>344</v>
      </c>
      <c r="M39" s="28" t="s">
        <v>581</v>
      </c>
      <c r="N39" s="7" t="s">
        <v>579</v>
      </c>
      <c r="O39" s="7" t="s">
        <v>44</v>
      </c>
      <c r="P39" s="7" t="s">
        <v>46</v>
      </c>
      <c r="Q39" s="14" t="s">
        <v>1234</v>
      </c>
    </row>
    <row r="40" spans="1:17" s="5" customFormat="1" ht="303" customHeight="1">
      <c r="A40" s="12">
        <v>7</v>
      </c>
      <c r="B40" s="7" t="s">
        <v>1196</v>
      </c>
      <c r="C40" s="7" t="s">
        <v>1357</v>
      </c>
      <c r="D40" s="75" t="s">
        <v>1198</v>
      </c>
      <c r="E40" s="8" t="s">
        <v>750</v>
      </c>
      <c r="F40" s="17">
        <v>75</v>
      </c>
      <c r="G40" s="17">
        <v>77</v>
      </c>
      <c r="H40" s="17">
        <v>59</v>
      </c>
      <c r="I40" s="23">
        <v>65350</v>
      </c>
      <c r="J40" s="7" t="s">
        <v>751</v>
      </c>
      <c r="K40" s="23">
        <f>9000+42300+6550+7500</f>
        <v>65350</v>
      </c>
      <c r="L40" s="7" t="s">
        <v>344</v>
      </c>
      <c r="M40" s="28" t="s">
        <v>1358</v>
      </c>
      <c r="N40" s="7" t="s">
        <v>228</v>
      </c>
      <c r="O40" s="7" t="s">
        <v>1359</v>
      </c>
      <c r="P40" s="7" t="s">
        <v>46</v>
      </c>
      <c r="Q40" s="14" t="s">
        <v>530</v>
      </c>
    </row>
    <row r="41" spans="1:17" s="5" customFormat="1" ht="185.25" customHeight="1">
      <c r="A41" s="12">
        <v>8</v>
      </c>
      <c r="B41" s="7" t="s">
        <v>386</v>
      </c>
      <c r="C41" s="7" t="s">
        <v>1516</v>
      </c>
      <c r="D41" s="75" t="s">
        <v>387</v>
      </c>
      <c r="E41" s="8" t="s">
        <v>750</v>
      </c>
      <c r="F41" s="17">
        <v>60</v>
      </c>
      <c r="G41" s="17">
        <v>86</v>
      </c>
      <c r="H41" s="17">
        <v>72</v>
      </c>
      <c r="I41" s="23">
        <v>37400</v>
      </c>
      <c r="J41" s="7" t="s">
        <v>751</v>
      </c>
      <c r="K41" s="23">
        <v>37400</v>
      </c>
      <c r="L41" s="17" t="s">
        <v>344</v>
      </c>
      <c r="M41" s="28" t="s">
        <v>1517</v>
      </c>
      <c r="N41" s="7" t="s">
        <v>228</v>
      </c>
      <c r="O41" s="7" t="s">
        <v>44</v>
      </c>
      <c r="P41" s="7" t="s">
        <v>46</v>
      </c>
      <c r="Q41" s="14"/>
    </row>
    <row r="42" spans="1:17" ht="24" customHeight="1">
      <c r="A42" s="120" t="s">
        <v>658</v>
      </c>
      <c r="B42" s="120"/>
      <c r="C42" s="120"/>
      <c r="D42" s="120"/>
      <c r="E42" s="120"/>
      <c r="F42" s="120"/>
      <c r="G42" s="120"/>
      <c r="H42" s="120"/>
      <c r="I42" s="120"/>
      <c r="J42" s="120"/>
      <c r="K42" s="120"/>
      <c r="L42" s="120"/>
      <c r="M42" s="120"/>
      <c r="N42" s="120"/>
      <c r="O42" s="120"/>
      <c r="P42" s="120"/>
      <c r="Q42" s="120"/>
    </row>
    <row r="43" spans="1:17" s="5" customFormat="1" ht="263.25" customHeight="1">
      <c r="A43" s="12">
        <v>1</v>
      </c>
      <c r="B43" s="7" t="s">
        <v>293</v>
      </c>
      <c r="C43" s="7" t="s">
        <v>821</v>
      </c>
      <c r="D43" s="52" t="s">
        <v>388</v>
      </c>
      <c r="E43" s="8" t="s">
        <v>750</v>
      </c>
      <c r="F43" s="17">
        <v>102</v>
      </c>
      <c r="G43" s="17">
        <v>102</v>
      </c>
      <c r="H43" s="17">
        <v>63</v>
      </c>
      <c r="I43" s="20">
        <v>40925</v>
      </c>
      <c r="J43" s="7" t="s">
        <v>751</v>
      </c>
      <c r="K43" s="23">
        <f>6000+16000+7000+11925</f>
        <v>40925</v>
      </c>
      <c r="L43" s="7" t="s">
        <v>344</v>
      </c>
      <c r="M43" s="28" t="s">
        <v>822</v>
      </c>
      <c r="N43" s="7" t="s">
        <v>823</v>
      </c>
      <c r="O43" s="7" t="s">
        <v>824</v>
      </c>
      <c r="P43" s="7" t="s">
        <v>46</v>
      </c>
      <c r="Q43" s="14" t="s">
        <v>294</v>
      </c>
    </row>
    <row r="44" spans="1:17" s="5" customFormat="1" ht="181.5" customHeight="1">
      <c r="A44" s="12">
        <v>2</v>
      </c>
      <c r="B44" s="7" t="s">
        <v>295</v>
      </c>
      <c r="C44" s="7" t="s">
        <v>136</v>
      </c>
      <c r="D44" s="52" t="s">
        <v>389</v>
      </c>
      <c r="E44" s="8" t="s">
        <v>750</v>
      </c>
      <c r="F44" s="17">
        <v>100</v>
      </c>
      <c r="G44" s="17">
        <v>100</v>
      </c>
      <c r="H44" s="17">
        <v>63</v>
      </c>
      <c r="I44" s="20">
        <v>40605</v>
      </c>
      <c r="J44" s="7" t="s">
        <v>751</v>
      </c>
      <c r="K44" s="23">
        <f>6000+16000+7000+11605</f>
        <v>40605</v>
      </c>
      <c r="L44" s="7" t="s">
        <v>344</v>
      </c>
      <c r="M44" s="28" t="s">
        <v>957</v>
      </c>
      <c r="N44" s="7" t="s">
        <v>823</v>
      </c>
      <c r="O44" s="7" t="s">
        <v>958</v>
      </c>
      <c r="P44" s="7" t="s">
        <v>46</v>
      </c>
      <c r="Q44" s="14" t="s">
        <v>294</v>
      </c>
    </row>
    <row r="45" spans="1:17" s="5" customFormat="1" ht="114.75" customHeight="1">
      <c r="A45" s="12">
        <v>3</v>
      </c>
      <c r="B45" s="7" t="s">
        <v>390</v>
      </c>
      <c r="C45" s="7" t="s">
        <v>390</v>
      </c>
      <c r="D45" s="52" t="s">
        <v>391</v>
      </c>
      <c r="E45" s="8" t="s">
        <v>750</v>
      </c>
      <c r="F45" s="17">
        <v>100</v>
      </c>
      <c r="G45" s="17">
        <v>100</v>
      </c>
      <c r="H45" s="17">
        <v>65</v>
      </c>
      <c r="I45" s="20">
        <v>41925</v>
      </c>
      <c r="J45" s="7" t="s">
        <v>751</v>
      </c>
      <c r="K45" s="23">
        <f>6000+16000+7000+12925</f>
        <v>41925</v>
      </c>
      <c r="L45" s="7" t="s">
        <v>344</v>
      </c>
      <c r="M45" s="28" t="s">
        <v>947</v>
      </c>
      <c r="N45" s="7" t="s">
        <v>948</v>
      </c>
      <c r="O45" s="7" t="s">
        <v>949</v>
      </c>
      <c r="P45" s="7" t="s">
        <v>46</v>
      </c>
      <c r="Q45" s="14"/>
    </row>
    <row r="46" spans="1:17" s="5" customFormat="1" ht="185.25" customHeight="1">
      <c r="A46" s="12">
        <v>4</v>
      </c>
      <c r="B46" s="7" t="s">
        <v>435</v>
      </c>
      <c r="C46" s="7" t="s">
        <v>435</v>
      </c>
      <c r="D46" s="75" t="s">
        <v>768</v>
      </c>
      <c r="E46" s="8" t="s">
        <v>750</v>
      </c>
      <c r="F46" s="17">
        <v>102</v>
      </c>
      <c r="G46" s="17">
        <v>102</v>
      </c>
      <c r="H46" s="17">
        <v>52</v>
      </c>
      <c r="I46" s="20">
        <v>41925</v>
      </c>
      <c r="J46" s="7" t="s">
        <v>751</v>
      </c>
      <c r="K46" s="23">
        <f>6000+16000+7000+12925</f>
        <v>41925</v>
      </c>
      <c r="L46" s="17" t="s">
        <v>344</v>
      </c>
      <c r="M46" s="28" t="s">
        <v>1342</v>
      </c>
      <c r="N46" s="7" t="s">
        <v>1343</v>
      </c>
      <c r="O46" s="7" t="s">
        <v>948</v>
      </c>
      <c r="P46" s="7" t="s">
        <v>46</v>
      </c>
      <c r="Q46" s="14"/>
    </row>
    <row r="47" spans="1:17" ht="24" customHeight="1">
      <c r="A47" s="132" t="s">
        <v>552</v>
      </c>
      <c r="B47" s="132"/>
      <c r="C47" s="132"/>
      <c r="D47" s="132"/>
      <c r="E47" s="132"/>
      <c r="F47" s="132"/>
      <c r="G47" s="132"/>
      <c r="H47" s="132"/>
      <c r="I47" s="132"/>
      <c r="J47" s="132"/>
      <c r="K47" s="132"/>
      <c r="L47" s="132"/>
      <c r="M47" s="132"/>
      <c r="N47" s="132"/>
      <c r="O47" s="132"/>
      <c r="P47" s="132"/>
      <c r="Q47" s="132"/>
    </row>
    <row r="48" spans="1:17" s="5" customFormat="1" ht="257.25" customHeight="1">
      <c r="A48" s="12">
        <v>1</v>
      </c>
      <c r="B48" s="7" t="s">
        <v>1472</v>
      </c>
      <c r="C48" s="104" t="s">
        <v>1808</v>
      </c>
      <c r="D48" s="75" t="s">
        <v>769</v>
      </c>
      <c r="E48" s="8" t="s">
        <v>750</v>
      </c>
      <c r="F48" s="17">
        <v>25</v>
      </c>
      <c r="G48" s="17">
        <v>36</v>
      </c>
      <c r="H48" s="17">
        <v>29</v>
      </c>
      <c r="I48" s="20">
        <v>24800</v>
      </c>
      <c r="J48" s="7" t="s">
        <v>751</v>
      </c>
      <c r="K48" s="23">
        <f>3000+3750+1500+3000+8400+1600+3550</f>
        <v>24800</v>
      </c>
      <c r="L48" s="7" t="s">
        <v>228</v>
      </c>
      <c r="M48" s="28" t="s">
        <v>1809</v>
      </c>
      <c r="N48" s="7" t="s">
        <v>44</v>
      </c>
      <c r="O48" s="7" t="s">
        <v>44</v>
      </c>
      <c r="P48" s="7" t="s">
        <v>46</v>
      </c>
      <c r="Q48" s="7" t="s">
        <v>1473</v>
      </c>
    </row>
    <row r="49" spans="1:17" ht="24" customHeight="1">
      <c r="A49" s="120" t="s">
        <v>675</v>
      </c>
      <c r="B49" s="120"/>
      <c r="C49" s="120"/>
      <c r="D49" s="120"/>
      <c r="E49" s="120"/>
      <c r="F49" s="120"/>
      <c r="G49" s="120"/>
      <c r="H49" s="120"/>
      <c r="I49" s="120"/>
      <c r="J49" s="120"/>
      <c r="K49" s="120"/>
      <c r="L49" s="120"/>
      <c r="M49" s="120"/>
      <c r="N49" s="120"/>
      <c r="O49" s="120"/>
      <c r="P49" s="120"/>
      <c r="Q49" s="120"/>
    </row>
    <row r="50" spans="1:17" s="5" customFormat="1" ht="211.5" customHeight="1">
      <c r="A50" s="12">
        <v>1</v>
      </c>
      <c r="B50" s="14" t="s">
        <v>825</v>
      </c>
      <c r="C50" s="7" t="s">
        <v>950</v>
      </c>
      <c r="D50" s="52" t="s">
        <v>770</v>
      </c>
      <c r="E50" s="8" t="s">
        <v>750</v>
      </c>
      <c r="F50" s="78">
        <v>50</v>
      </c>
      <c r="G50" s="17">
        <v>50</v>
      </c>
      <c r="H50" s="17">
        <v>36</v>
      </c>
      <c r="I50" s="23">
        <v>136300</v>
      </c>
      <c r="J50" s="7" t="s">
        <v>751</v>
      </c>
      <c r="K50" s="23">
        <f>108000+12000+1946.64+8353.36+6000</f>
        <v>136300</v>
      </c>
      <c r="L50" s="7" t="s">
        <v>344</v>
      </c>
      <c r="M50" s="125" t="s">
        <v>269</v>
      </c>
      <c r="N50" s="7" t="s">
        <v>44</v>
      </c>
      <c r="O50" s="7" t="s">
        <v>44</v>
      </c>
      <c r="P50" s="7" t="s">
        <v>46</v>
      </c>
      <c r="Q50" s="14" t="s">
        <v>1715</v>
      </c>
    </row>
    <row r="51" spans="1:17" s="5" customFormat="1" ht="183" customHeight="1">
      <c r="A51" s="12">
        <v>2</v>
      </c>
      <c r="B51" s="14" t="s">
        <v>771</v>
      </c>
      <c r="C51" s="7" t="s">
        <v>951</v>
      </c>
      <c r="D51" s="52" t="s">
        <v>820</v>
      </c>
      <c r="E51" s="8" t="s">
        <v>750</v>
      </c>
      <c r="F51" s="78">
        <v>50</v>
      </c>
      <c r="G51" s="17">
        <v>50</v>
      </c>
      <c r="H51" s="17">
        <v>36</v>
      </c>
      <c r="I51" s="23">
        <v>105600</v>
      </c>
      <c r="J51" s="7" t="s">
        <v>751</v>
      </c>
      <c r="K51" s="23">
        <f>81000+9000+1991.22+9608.78+4000</f>
        <v>105600</v>
      </c>
      <c r="L51" s="7" t="s">
        <v>344</v>
      </c>
      <c r="M51" s="126"/>
      <c r="N51" s="7" t="s">
        <v>44</v>
      </c>
      <c r="O51" s="7" t="s">
        <v>44</v>
      </c>
      <c r="P51" s="7" t="s">
        <v>46</v>
      </c>
      <c r="Q51" s="14" t="s">
        <v>1715</v>
      </c>
    </row>
    <row r="52" spans="1:17" s="5" customFormat="1" ht="249" customHeight="1">
      <c r="A52" s="12">
        <v>3</v>
      </c>
      <c r="B52" s="79" t="s">
        <v>1661</v>
      </c>
      <c r="C52" s="7" t="s">
        <v>1805</v>
      </c>
      <c r="D52" s="75" t="s">
        <v>553</v>
      </c>
      <c r="E52" s="8" t="s">
        <v>750</v>
      </c>
      <c r="F52" s="78">
        <v>85</v>
      </c>
      <c r="G52" s="17">
        <v>85</v>
      </c>
      <c r="H52" s="17">
        <v>64</v>
      </c>
      <c r="I52" s="23">
        <v>103000</v>
      </c>
      <c r="J52" s="7" t="s">
        <v>751</v>
      </c>
      <c r="K52" s="23">
        <f>76500+10200+4430.44+7869.56+4000</f>
        <v>103000</v>
      </c>
      <c r="L52" s="7" t="s">
        <v>344</v>
      </c>
      <c r="M52" s="125" t="s">
        <v>1806</v>
      </c>
      <c r="N52" s="7" t="s">
        <v>44</v>
      </c>
      <c r="O52" s="7" t="s">
        <v>44</v>
      </c>
      <c r="P52" s="7" t="s">
        <v>46</v>
      </c>
      <c r="Q52" s="14" t="s">
        <v>1662</v>
      </c>
    </row>
    <row r="53" spans="1:17" s="5" customFormat="1" ht="183" customHeight="1">
      <c r="A53" s="12">
        <v>4</v>
      </c>
      <c r="B53" s="79" t="s">
        <v>1663</v>
      </c>
      <c r="C53" s="7" t="s">
        <v>1807</v>
      </c>
      <c r="D53" s="75" t="s">
        <v>297</v>
      </c>
      <c r="E53" s="8" t="s">
        <v>750</v>
      </c>
      <c r="F53" s="78">
        <v>85</v>
      </c>
      <c r="G53" s="17">
        <v>85</v>
      </c>
      <c r="H53" s="17">
        <v>64</v>
      </c>
      <c r="I53" s="23">
        <v>103000</v>
      </c>
      <c r="J53" s="7" t="s">
        <v>751</v>
      </c>
      <c r="K53" s="23">
        <f>76500+10200+4430.44+7869.56+4000</f>
        <v>103000</v>
      </c>
      <c r="L53" s="7" t="s">
        <v>344</v>
      </c>
      <c r="M53" s="126"/>
      <c r="N53" s="7" t="s">
        <v>44</v>
      </c>
      <c r="O53" s="7" t="s">
        <v>44</v>
      </c>
      <c r="P53" s="7" t="s">
        <v>46</v>
      </c>
      <c r="Q53" s="14" t="s">
        <v>1664</v>
      </c>
    </row>
    <row r="54" spans="1:17" s="5" customFormat="1" ht="267.75" customHeight="1">
      <c r="A54" s="12">
        <v>5</v>
      </c>
      <c r="B54" s="7" t="s">
        <v>101</v>
      </c>
      <c r="C54" s="7" t="s">
        <v>1363</v>
      </c>
      <c r="D54" s="75" t="s">
        <v>298</v>
      </c>
      <c r="E54" s="8" t="s">
        <v>750</v>
      </c>
      <c r="F54" s="58">
        <v>74</v>
      </c>
      <c r="G54" s="17">
        <v>74</v>
      </c>
      <c r="H54" s="17">
        <v>50</v>
      </c>
      <c r="I54" s="23">
        <v>89000</v>
      </c>
      <c r="J54" s="7" t="s">
        <v>751</v>
      </c>
      <c r="K54" s="23">
        <f>66600+8880+3418.18+6101.82+4000</f>
        <v>89000</v>
      </c>
      <c r="L54" s="7" t="s">
        <v>344</v>
      </c>
      <c r="M54" s="125" t="s">
        <v>1364</v>
      </c>
      <c r="N54" s="7" t="s">
        <v>1339</v>
      </c>
      <c r="O54" s="7" t="s">
        <v>1339</v>
      </c>
      <c r="P54" s="7" t="s">
        <v>46</v>
      </c>
      <c r="Q54" s="14" t="s">
        <v>102</v>
      </c>
    </row>
    <row r="55" spans="1:17" s="5" customFormat="1" ht="258.75" customHeight="1">
      <c r="A55" s="12">
        <v>6</v>
      </c>
      <c r="B55" s="7" t="s">
        <v>103</v>
      </c>
      <c r="C55" s="7" t="s">
        <v>1365</v>
      </c>
      <c r="D55" s="75" t="s">
        <v>299</v>
      </c>
      <c r="E55" s="8" t="s">
        <v>750</v>
      </c>
      <c r="F55" s="58">
        <v>78</v>
      </c>
      <c r="G55" s="17">
        <v>78</v>
      </c>
      <c r="H55" s="17">
        <v>50</v>
      </c>
      <c r="I55" s="23">
        <v>89000</v>
      </c>
      <c r="J55" s="7" t="s">
        <v>751</v>
      </c>
      <c r="K55" s="23">
        <f>66600+8880+3418.18+6101.82+4000</f>
        <v>89000</v>
      </c>
      <c r="L55" s="7" t="s">
        <v>344</v>
      </c>
      <c r="M55" s="126"/>
      <c r="N55" s="7" t="s">
        <v>1339</v>
      </c>
      <c r="O55" s="7" t="s">
        <v>1339</v>
      </c>
      <c r="P55" s="7" t="s">
        <v>46</v>
      </c>
      <c r="Q55" s="14" t="s">
        <v>102</v>
      </c>
    </row>
    <row r="56" spans="1:17" ht="24" customHeight="1">
      <c r="A56" s="120" t="s">
        <v>111</v>
      </c>
      <c r="B56" s="120"/>
      <c r="C56" s="120"/>
      <c r="D56" s="120"/>
      <c r="E56" s="120"/>
      <c r="F56" s="120"/>
      <c r="G56" s="120"/>
      <c r="H56" s="120"/>
      <c r="I56" s="120"/>
      <c r="J56" s="120"/>
      <c r="K56" s="120"/>
      <c r="L56" s="120"/>
      <c r="M56" s="120"/>
      <c r="N56" s="120"/>
      <c r="O56" s="120"/>
      <c r="P56" s="120"/>
      <c r="Q56" s="120"/>
    </row>
    <row r="57" spans="1:17" s="5" customFormat="1" ht="181.5" customHeight="1">
      <c r="A57" s="12">
        <v>1</v>
      </c>
      <c r="B57" s="7" t="s">
        <v>1509</v>
      </c>
      <c r="C57" s="7" t="s">
        <v>1742</v>
      </c>
      <c r="D57" s="75" t="s">
        <v>300</v>
      </c>
      <c r="E57" s="8" t="s">
        <v>750</v>
      </c>
      <c r="F57" s="17">
        <v>2000</v>
      </c>
      <c r="G57" s="17">
        <v>2000</v>
      </c>
      <c r="H57" s="17">
        <v>1007</v>
      </c>
      <c r="I57" s="60">
        <v>120610</v>
      </c>
      <c r="J57" s="7" t="s">
        <v>710</v>
      </c>
      <c r="K57" s="23">
        <v>120592.2</v>
      </c>
      <c r="L57" s="7" t="s">
        <v>710</v>
      </c>
      <c r="M57" s="28" t="s">
        <v>1744</v>
      </c>
      <c r="N57" s="7" t="s">
        <v>228</v>
      </c>
      <c r="O57" s="7" t="s">
        <v>44</v>
      </c>
      <c r="P57" s="7" t="s">
        <v>46</v>
      </c>
      <c r="Q57" s="14" t="s">
        <v>1510</v>
      </c>
    </row>
    <row r="58" spans="1:17" s="5" customFormat="1" ht="118.5" customHeight="1">
      <c r="A58" s="12">
        <v>2</v>
      </c>
      <c r="B58" s="7" t="s">
        <v>554</v>
      </c>
      <c r="C58" s="7" t="s">
        <v>887</v>
      </c>
      <c r="D58" s="52" t="s">
        <v>713</v>
      </c>
      <c r="E58" s="8" t="s">
        <v>750</v>
      </c>
      <c r="F58" s="17">
        <v>17</v>
      </c>
      <c r="G58" s="17">
        <v>17</v>
      </c>
      <c r="H58" s="17">
        <v>10</v>
      </c>
      <c r="I58" s="60">
        <v>29190</v>
      </c>
      <c r="J58" s="7" t="s">
        <v>710</v>
      </c>
      <c r="K58" s="23">
        <f>1020+9000+6400+5000+4616.19</f>
        <v>26036.19</v>
      </c>
      <c r="L58" s="7" t="s">
        <v>710</v>
      </c>
      <c r="M58" s="28" t="s">
        <v>1743</v>
      </c>
      <c r="N58" s="7" t="s">
        <v>228</v>
      </c>
      <c r="O58" s="7" t="s">
        <v>44</v>
      </c>
      <c r="P58" s="7" t="s">
        <v>46</v>
      </c>
      <c r="Q58" s="14" t="s">
        <v>923</v>
      </c>
    </row>
    <row r="59" spans="1:17" s="5" customFormat="1" ht="165.75" customHeight="1">
      <c r="A59" s="12">
        <v>3</v>
      </c>
      <c r="B59" s="7" t="s">
        <v>301</v>
      </c>
      <c r="C59" s="7" t="s">
        <v>1524</v>
      </c>
      <c r="D59" s="75" t="s">
        <v>302</v>
      </c>
      <c r="E59" s="8" t="s">
        <v>750</v>
      </c>
      <c r="F59" s="58">
        <v>30</v>
      </c>
      <c r="G59" s="17">
        <v>30</v>
      </c>
      <c r="H59" s="17">
        <v>24</v>
      </c>
      <c r="I59" s="60">
        <v>54500</v>
      </c>
      <c r="J59" s="7" t="s">
        <v>710</v>
      </c>
      <c r="K59" s="23">
        <f>3600+27000+6400+4000+9038.28</f>
        <v>50038.28</v>
      </c>
      <c r="L59" s="7" t="s">
        <v>344</v>
      </c>
      <c r="M59" s="28" t="s">
        <v>1525</v>
      </c>
      <c r="N59" s="7" t="s">
        <v>228</v>
      </c>
      <c r="O59" s="7" t="s">
        <v>44</v>
      </c>
      <c r="P59" s="7" t="s">
        <v>46</v>
      </c>
      <c r="Q59" s="14" t="s">
        <v>1508</v>
      </c>
    </row>
    <row r="60" spans="1:17" s="5" customFormat="1" ht="104.25" customHeight="1">
      <c r="A60" s="12">
        <v>4</v>
      </c>
      <c r="B60" s="7" t="s">
        <v>303</v>
      </c>
      <c r="C60" s="7" t="s">
        <v>326</v>
      </c>
      <c r="D60" s="52" t="s">
        <v>304</v>
      </c>
      <c r="E60" s="8" t="s">
        <v>750</v>
      </c>
      <c r="F60" s="58">
        <v>35</v>
      </c>
      <c r="G60" s="17">
        <v>35</v>
      </c>
      <c r="H60" s="17">
        <v>25</v>
      </c>
      <c r="I60" s="60">
        <v>64650</v>
      </c>
      <c r="J60" s="7" t="s">
        <v>710</v>
      </c>
      <c r="K60" s="23">
        <f>6300+31500+9600+5000+11731.23</f>
        <v>64131.229999999996</v>
      </c>
      <c r="L60" s="7" t="s">
        <v>710</v>
      </c>
      <c r="M60" s="28" t="s">
        <v>327</v>
      </c>
      <c r="N60" s="7" t="s">
        <v>228</v>
      </c>
      <c r="O60" s="7" t="s">
        <v>44</v>
      </c>
      <c r="P60" s="7" t="s">
        <v>46</v>
      </c>
      <c r="Q60" s="14" t="s">
        <v>924</v>
      </c>
    </row>
    <row r="61" spans="1:17" s="5" customFormat="1" ht="209.25" customHeight="1">
      <c r="A61" s="12">
        <v>5</v>
      </c>
      <c r="B61" s="7" t="s">
        <v>555</v>
      </c>
      <c r="C61" s="7" t="s">
        <v>1353</v>
      </c>
      <c r="D61" s="75" t="s">
        <v>305</v>
      </c>
      <c r="E61" s="8" t="s">
        <v>750</v>
      </c>
      <c r="F61" s="58">
        <v>35</v>
      </c>
      <c r="G61" s="17">
        <v>35</v>
      </c>
      <c r="H61" s="17">
        <v>24</v>
      </c>
      <c r="I61" s="60">
        <v>78420</v>
      </c>
      <c r="J61" s="7" t="s">
        <v>710</v>
      </c>
      <c r="K61" s="23">
        <f>6720+34300+12800+12000+11298.68</f>
        <v>77118.68</v>
      </c>
      <c r="L61" s="7" t="s">
        <v>710</v>
      </c>
      <c r="M61" s="28" t="s">
        <v>1354</v>
      </c>
      <c r="N61" s="7" t="s">
        <v>228</v>
      </c>
      <c r="O61" s="7" t="s">
        <v>44</v>
      </c>
      <c r="P61" s="7" t="s">
        <v>46</v>
      </c>
      <c r="Q61" s="14" t="s">
        <v>924</v>
      </c>
    </row>
    <row r="62" spans="1:17" s="5" customFormat="1" ht="156" customHeight="1">
      <c r="A62" s="12">
        <v>6</v>
      </c>
      <c r="B62" s="7" t="s">
        <v>556</v>
      </c>
      <c r="C62" s="7" t="s">
        <v>328</v>
      </c>
      <c r="D62" s="52" t="s">
        <v>54</v>
      </c>
      <c r="E62" s="8" t="s">
        <v>750</v>
      </c>
      <c r="F62" s="58">
        <v>35</v>
      </c>
      <c r="G62" s="17">
        <v>35</v>
      </c>
      <c r="H62" s="17">
        <v>25</v>
      </c>
      <c r="I62" s="60">
        <v>49900</v>
      </c>
      <c r="J62" s="7" t="s">
        <v>710</v>
      </c>
      <c r="K62" s="23">
        <f>4200+21000+6400+5000+12974.28</f>
        <v>49574.28</v>
      </c>
      <c r="L62" s="17" t="s">
        <v>710</v>
      </c>
      <c r="M62" s="28" t="s">
        <v>329</v>
      </c>
      <c r="N62" s="7" t="s">
        <v>228</v>
      </c>
      <c r="O62" s="7" t="s">
        <v>44</v>
      </c>
      <c r="P62" s="7" t="s">
        <v>46</v>
      </c>
      <c r="Q62" s="14" t="s">
        <v>1507</v>
      </c>
    </row>
    <row r="63" spans="1:17" ht="24" customHeight="1">
      <c r="A63" s="120" t="s">
        <v>966</v>
      </c>
      <c r="B63" s="120"/>
      <c r="C63" s="120"/>
      <c r="D63" s="120"/>
      <c r="E63" s="120"/>
      <c r="F63" s="120"/>
      <c r="G63" s="120"/>
      <c r="H63" s="120"/>
      <c r="I63" s="120"/>
      <c r="J63" s="120"/>
      <c r="K63" s="120"/>
      <c r="L63" s="120"/>
      <c r="M63" s="120"/>
      <c r="N63" s="120"/>
      <c r="O63" s="120"/>
      <c r="P63" s="120"/>
      <c r="Q63" s="120"/>
    </row>
    <row r="64" spans="1:17" s="5" customFormat="1" ht="62.25" customHeight="1">
      <c r="A64" s="12">
        <v>1</v>
      </c>
      <c r="B64" s="48" t="s">
        <v>1090</v>
      </c>
      <c r="C64" s="7"/>
      <c r="D64" s="50" t="s">
        <v>416</v>
      </c>
      <c r="E64" s="8" t="s">
        <v>750</v>
      </c>
      <c r="F64" s="47">
        <v>440</v>
      </c>
      <c r="G64" s="17"/>
      <c r="H64" s="17"/>
      <c r="I64" s="49">
        <v>1011365</v>
      </c>
      <c r="J64" s="7" t="s">
        <v>751</v>
      </c>
      <c r="K64" s="23"/>
      <c r="L64" s="7"/>
      <c r="M64" s="7"/>
      <c r="N64" s="7"/>
      <c r="O64" s="7"/>
      <c r="P64" s="7"/>
      <c r="Q64" s="14"/>
    </row>
    <row r="65" spans="1:17" s="5" customFormat="1" ht="107.25" customHeight="1">
      <c r="A65" s="43" t="s">
        <v>56</v>
      </c>
      <c r="B65" s="53" t="s">
        <v>1291</v>
      </c>
      <c r="C65" s="7" t="s">
        <v>290</v>
      </c>
      <c r="D65" s="71" t="s">
        <v>1268</v>
      </c>
      <c r="E65" s="8" t="s">
        <v>750</v>
      </c>
      <c r="F65" s="47">
        <v>10</v>
      </c>
      <c r="G65" s="17">
        <v>10</v>
      </c>
      <c r="H65" s="17">
        <v>9</v>
      </c>
      <c r="I65" s="49">
        <v>22985.57</v>
      </c>
      <c r="J65" s="7" t="s">
        <v>751</v>
      </c>
      <c r="K65" s="23">
        <f>18387.62+3448.45+1149.5</f>
        <v>22985.57</v>
      </c>
      <c r="L65" s="7" t="s">
        <v>710</v>
      </c>
      <c r="M65" s="28" t="s">
        <v>563</v>
      </c>
      <c r="N65" s="7" t="s">
        <v>228</v>
      </c>
      <c r="O65" s="7" t="s">
        <v>948</v>
      </c>
      <c r="P65" s="7" t="s">
        <v>46</v>
      </c>
      <c r="Q65" s="14" t="s">
        <v>1300</v>
      </c>
    </row>
    <row r="66" spans="1:17" s="5" customFormat="1" ht="117" customHeight="1">
      <c r="A66" s="43" t="s">
        <v>57</v>
      </c>
      <c r="B66" s="53" t="s">
        <v>1292</v>
      </c>
      <c r="C66" s="7" t="s">
        <v>277</v>
      </c>
      <c r="D66" s="71" t="s">
        <v>1269</v>
      </c>
      <c r="E66" s="8" t="s">
        <v>750</v>
      </c>
      <c r="F66" s="47">
        <v>10</v>
      </c>
      <c r="G66" s="17">
        <v>10</v>
      </c>
      <c r="H66" s="17">
        <v>8</v>
      </c>
      <c r="I66" s="49">
        <v>22985.57</v>
      </c>
      <c r="J66" s="7" t="s">
        <v>751</v>
      </c>
      <c r="K66" s="23">
        <f aca="true" t="shared" si="0" ref="K66:K75">18387.62+3448.45+1149.5</f>
        <v>22985.57</v>
      </c>
      <c r="L66" s="7" t="s">
        <v>710</v>
      </c>
      <c r="M66" s="28" t="s">
        <v>278</v>
      </c>
      <c r="N66" s="7" t="s">
        <v>228</v>
      </c>
      <c r="O66" s="7" t="s">
        <v>948</v>
      </c>
      <c r="P66" s="7" t="s">
        <v>46</v>
      </c>
      <c r="Q66" s="14" t="s">
        <v>1300</v>
      </c>
    </row>
    <row r="67" spans="1:17" s="5" customFormat="1" ht="102.75" customHeight="1">
      <c r="A67" s="43" t="s">
        <v>58</v>
      </c>
      <c r="B67" s="53" t="s">
        <v>1293</v>
      </c>
      <c r="C67" s="7" t="s">
        <v>279</v>
      </c>
      <c r="D67" s="71" t="s">
        <v>477</v>
      </c>
      <c r="E67" s="8" t="s">
        <v>750</v>
      </c>
      <c r="F67" s="47">
        <v>10</v>
      </c>
      <c r="G67" s="17">
        <v>10</v>
      </c>
      <c r="H67" s="17">
        <v>8</v>
      </c>
      <c r="I67" s="49">
        <v>22985.57</v>
      </c>
      <c r="J67" s="7" t="s">
        <v>751</v>
      </c>
      <c r="K67" s="23">
        <f t="shared" si="0"/>
        <v>22985.57</v>
      </c>
      <c r="L67" s="7" t="s">
        <v>710</v>
      </c>
      <c r="M67" s="28" t="s">
        <v>280</v>
      </c>
      <c r="N67" s="7" t="s">
        <v>228</v>
      </c>
      <c r="O67" s="7" t="s">
        <v>948</v>
      </c>
      <c r="P67" s="7" t="s">
        <v>46</v>
      </c>
      <c r="Q67" s="14" t="s">
        <v>1300</v>
      </c>
    </row>
    <row r="68" spans="1:17" s="5" customFormat="1" ht="96.75" customHeight="1">
      <c r="A68" s="43" t="s">
        <v>59</v>
      </c>
      <c r="B68" s="53" t="s">
        <v>1291</v>
      </c>
      <c r="C68" s="7" t="s">
        <v>275</v>
      </c>
      <c r="D68" s="71" t="s">
        <v>478</v>
      </c>
      <c r="E68" s="8" t="s">
        <v>750</v>
      </c>
      <c r="F68" s="47">
        <v>10</v>
      </c>
      <c r="G68" s="17">
        <v>10</v>
      </c>
      <c r="H68" s="17">
        <v>8</v>
      </c>
      <c r="I68" s="49">
        <v>22985.57</v>
      </c>
      <c r="J68" s="7" t="s">
        <v>751</v>
      </c>
      <c r="K68" s="23">
        <f t="shared" si="0"/>
        <v>22985.57</v>
      </c>
      <c r="L68" s="7" t="s">
        <v>710</v>
      </c>
      <c r="M68" s="28" t="s">
        <v>276</v>
      </c>
      <c r="N68" s="7" t="s">
        <v>948</v>
      </c>
      <c r="O68" s="7" t="s">
        <v>948</v>
      </c>
      <c r="P68" s="7" t="s">
        <v>46</v>
      </c>
      <c r="Q68" s="14" t="s">
        <v>1300</v>
      </c>
    </row>
    <row r="69" spans="1:17" s="5" customFormat="1" ht="96.75" customHeight="1">
      <c r="A69" s="43" t="s">
        <v>60</v>
      </c>
      <c r="B69" s="53" t="s">
        <v>1294</v>
      </c>
      <c r="C69" s="7" t="s">
        <v>529</v>
      </c>
      <c r="D69" s="71" t="s">
        <v>479</v>
      </c>
      <c r="E69" s="8" t="s">
        <v>750</v>
      </c>
      <c r="F69" s="47">
        <v>10</v>
      </c>
      <c r="G69" s="17">
        <v>10</v>
      </c>
      <c r="H69" s="17">
        <v>8</v>
      </c>
      <c r="I69" s="49">
        <v>22985.57</v>
      </c>
      <c r="J69" s="7" t="s">
        <v>751</v>
      </c>
      <c r="K69" s="23">
        <f t="shared" si="0"/>
        <v>22985.57</v>
      </c>
      <c r="L69" s="7" t="s">
        <v>710</v>
      </c>
      <c r="M69" s="28" t="s">
        <v>476</v>
      </c>
      <c r="N69" s="7" t="s">
        <v>1143</v>
      </c>
      <c r="O69" s="7" t="s">
        <v>1143</v>
      </c>
      <c r="P69" s="7" t="s">
        <v>46</v>
      </c>
      <c r="Q69" s="14" t="s">
        <v>1300</v>
      </c>
    </row>
    <row r="70" spans="1:17" s="5" customFormat="1" ht="66.75" customHeight="1">
      <c r="A70" s="43" t="s">
        <v>61</v>
      </c>
      <c r="B70" s="53" t="s">
        <v>1295</v>
      </c>
      <c r="C70" s="7" t="s">
        <v>272</v>
      </c>
      <c r="D70" s="71" t="s">
        <v>480</v>
      </c>
      <c r="E70" s="8" t="s">
        <v>750</v>
      </c>
      <c r="F70" s="47">
        <v>10</v>
      </c>
      <c r="G70" s="17">
        <v>10</v>
      </c>
      <c r="H70" s="17">
        <v>9</v>
      </c>
      <c r="I70" s="49">
        <v>22985.57</v>
      </c>
      <c r="J70" s="7" t="s">
        <v>751</v>
      </c>
      <c r="K70" s="23">
        <f t="shared" si="0"/>
        <v>22985.57</v>
      </c>
      <c r="L70" s="7" t="s">
        <v>710</v>
      </c>
      <c r="M70" s="28" t="s">
        <v>273</v>
      </c>
      <c r="N70" s="7" t="s">
        <v>274</v>
      </c>
      <c r="O70" s="7" t="s">
        <v>274</v>
      </c>
      <c r="P70" s="7" t="s">
        <v>46</v>
      </c>
      <c r="Q70" s="14" t="s">
        <v>1300</v>
      </c>
    </row>
    <row r="71" spans="1:17" s="5" customFormat="1" ht="66.75" customHeight="1">
      <c r="A71" s="43" t="s">
        <v>62</v>
      </c>
      <c r="B71" s="53" t="s">
        <v>1296</v>
      </c>
      <c r="C71" s="7" t="s">
        <v>281</v>
      </c>
      <c r="D71" s="71" t="s">
        <v>481</v>
      </c>
      <c r="E71" s="8" t="s">
        <v>750</v>
      </c>
      <c r="F71" s="47">
        <v>10</v>
      </c>
      <c r="G71" s="17">
        <v>10</v>
      </c>
      <c r="H71" s="17">
        <v>8</v>
      </c>
      <c r="I71" s="49">
        <v>22985.57</v>
      </c>
      <c r="J71" s="7" t="s">
        <v>751</v>
      </c>
      <c r="K71" s="23">
        <f t="shared" si="0"/>
        <v>22985.57</v>
      </c>
      <c r="L71" s="7" t="s">
        <v>710</v>
      </c>
      <c r="M71" s="28" t="s">
        <v>282</v>
      </c>
      <c r="N71" s="7" t="s">
        <v>228</v>
      </c>
      <c r="O71" s="7" t="s">
        <v>274</v>
      </c>
      <c r="P71" s="7" t="s">
        <v>46</v>
      </c>
      <c r="Q71" s="14" t="s">
        <v>1300</v>
      </c>
    </row>
    <row r="72" spans="1:17" s="5" customFormat="1" ht="93.75" customHeight="1">
      <c r="A72" s="43" t="s">
        <v>63</v>
      </c>
      <c r="B72" s="53" t="s">
        <v>1297</v>
      </c>
      <c r="C72" s="7" t="s">
        <v>283</v>
      </c>
      <c r="D72" s="71" t="s">
        <v>482</v>
      </c>
      <c r="E72" s="8" t="s">
        <v>750</v>
      </c>
      <c r="F72" s="47">
        <v>10</v>
      </c>
      <c r="G72" s="17">
        <v>10</v>
      </c>
      <c r="H72" s="17">
        <v>9</v>
      </c>
      <c r="I72" s="49">
        <v>22985.57</v>
      </c>
      <c r="J72" s="7" t="s">
        <v>751</v>
      </c>
      <c r="K72" s="23">
        <v>22985.55</v>
      </c>
      <c r="L72" s="7" t="s">
        <v>710</v>
      </c>
      <c r="M72" s="28" t="s">
        <v>284</v>
      </c>
      <c r="N72" s="7" t="s">
        <v>228</v>
      </c>
      <c r="O72" s="7" t="s">
        <v>274</v>
      </c>
      <c r="P72" s="7" t="s">
        <v>46</v>
      </c>
      <c r="Q72" s="14" t="s">
        <v>1300</v>
      </c>
    </row>
    <row r="73" spans="1:17" s="5" customFormat="1" ht="96.75" customHeight="1">
      <c r="A73" s="43" t="s">
        <v>64</v>
      </c>
      <c r="B73" s="53" t="s">
        <v>1298</v>
      </c>
      <c r="C73" s="7" t="s">
        <v>285</v>
      </c>
      <c r="D73" s="71" t="s">
        <v>747</v>
      </c>
      <c r="E73" s="8" t="s">
        <v>750</v>
      </c>
      <c r="F73" s="47">
        <v>10</v>
      </c>
      <c r="G73" s="17">
        <v>10</v>
      </c>
      <c r="H73" s="17">
        <v>8</v>
      </c>
      <c r="I73" s="49">
        <v>22985.57</v>
      </c>
      <c r="J73" s="7" t="s">
        <v>751</v>
      </c>
      <c r="K73" s="23">
        <f>18387.62+3448.44+1149.5</f>
        <v>22985.559999999998</v>
      </c>
      <c r="L73" s="7" t="s">
        <v>710</v>
      </c>
      <c r="M73" s="28" t="s">
        <v>476</v>
      </c>
      <c r="N73" s="7" t="s">
        <v>228</v>
      </c>
      <c r="O73" s="7" t="s">
        <v>274</v>
      </c>
      <c r="P73" s="7" t="s">
        <v>46</v>
      </c>
      <c r="Q73" s="14" t="s">
        <v>1300</v>
      </c>
    </row>
    <row r="74" spans="1:17" s="5" customFormat="1" ht="84" customHeight="1">
      <c r="A74" s="43" t="s">
        <v>65</v>
      </c>
      <c r="B74" s="53" t="s">
        <v>1299</v>
      </c>
      <c r="C74" s="7" t="s">
        <v>286</v>
      </c>
      <c r="D74" s="71" t="s">
        <v>748</v>
      </c>
      <c r="E74" s="8" t="s">
        <v>750</v>
      </c>
      <c r="F74" s="47">
        <v>10</v>
      </c>
      <c r="G74" s="17">
        <v>10</v>
      </c>
      <c r="H74" s="17">
        <v>8</v>
      </c>
      <c r="I74" s="49">
        <v>22985.57</v>
      </c>
      <c r="J74" s="7" t="s">
        <v>751</v>
      </c>
      <c r="K74" s="23">
        <f t="shared" si="0"/>
        <v>22985.57</v>
      </c>
      <c r="L74" s="7" t="s">
        <v>710</v>
      </c>
      <c r="M74" s="28" t="s">
        <v>287</v>
      </c>
      <c r="N74" s="7" t="s">
        <v>228</v>
      </c>
      <c r="O74" s="7" t="s">
        <v>274</v>
      </c>
      <c r="P74" s="7" t="s">
        <v>46</v>
      </c>
      <c r="Q74" s="14" t="s">
        <v>1300</v>
      </c>
    </row>
    <row r="75" spans="1:17" s="5" customFormat="1" ht="82.5" customHeight="1">
      <c r="A75" s="43" t="s">
        <v>66</v>
      </c>
      <c r="B75" s="53" t="s">
        <v>1292</v>
      </c>
      <c r="C75" s="7" t="s">
        <v>288</v>
      </c>
      <c r="D75" s="71" t="s">
        <v>863</v>
      </c>
      <c r="E75" s="8" t="s">
        <v>750</v>
      </c>
      <c r="F75" s="47">
        <v>10</v>
      </c>
      <c r="G75" s="17">
        <v>10</v>
      </c>
      <c r="H75" s="17">
        <v>9</v>
      </c>
      <c r="I75" s="49">
        <v>22985.57</v>
      </c>
      <c r="J75" s="7" t="s">
        <v>751</v>
      </c>
      <c r="K75" s="23">
        <f t="shared" si="0"/>
        <v>22985.57</v>
      </c>
      <c r="L75" s="7" t="s">
        <v>710</v>
      </c>
      <c r="M75" s="28" t="s">
        <v>289</v>
      </c>
      <c r="N75" s="7" t="s">
        <v>228</v>
      </c>
      <c r="O75" s="7" t="s">
        <v>274</v>
      </c>
      <c r="P75" s="7" t="s">
        <v>46</v>
      </c>
      <c r="Q75" s="14" t="s">
        <v>1300</v>
      </c>
    </row>
    <row r="76" spans="1:17" s="5" customFormat="1" ht="84.75" customHeight="1">
      <c r="A76" s="43" t="s">
        <v>67</v>
      </c>
      <c r="B76" s="48" t="s">
        <v>1220</v>
      </c>
      <c r="C76" s="7" t="s">
        <v>1177</v>
      </c>
      <c r="D76" s="71" t="s">
        <v>864</v>
      </c>
      <c r="E76" s="8" t="s">
        <v>750</v>
      </c>
      <c r="F76" s="47">
        <v>10</v>
      </c>
      <c r="G76" s="17">
        <v>10</v>
      </c>
      <c r="H76" s="17">
        <v>8</v>
      </c>
      <c r="I76" s="49">
        <v>22985.57</v>
      </c>
      <c r="J76" s="7" t="s">
        <v>751</v>
      </c>
      <c r="K76" s="23">
        <f>18387.62+3448.45+1149.46</f>
        <v>22985.53</v>
      </c>
      <c r="L76" s="7" t="s">
        <v>710</v>
      </c>
      <c r="M76" s="28" t="s">
        <v>1178</v>
      </c>
      <c r="N76" s="7" t="s">
        <v>228</v>
      </c>
      <c r="O76" s="7" t="s">
        <v>274</v>
      </c>
      <c r="P76" s="7" t="s">
        <v>46</v>
      </c>
      <c r="Q76" s="7"/>
    </row>
    <row r="77" spans="1:17" s="5" customFormat="1" ht="93.75" customHeight="1">
      <c r="A77" s="43" t="s">
        <v>68</v>
      </c>
      <c r="B77" s="48" t="s">
        <v>1221</v>
      </c>
      <c r="C77" s="7" t="s">
        <v>1175</v>
      </c>
      <c r="D77" s="71" t="s">
        <v>1189</v>
      </c>
      <c r="E77" s="8" t="s">
        <v>750</v>
      </c>
      <c r="F77" s="47">
        <v>10</v>
      </c>
      <c r="G77" s="17">
        <v>10</v>
      </c>
      <c r="H77" s="17">
        <v>8</v>
      </c>
      <c r="I77" s="49">
        <v>22985.57</v>
      </c>
      <c r="J77" s="7" t="s">
        <v>751</v>
      </c>
      <c r="K77" s="23">
        <f>18296.39+3562.67+1149.5</f>
        <v>23008.559999999998</v>
      </c>
      <c r="L77" s="7" t="s">
        <v>710</v>
      </c>
      <c r="M77" s="28" t="s">
        <v>1176</v>
      </c>
      <c r="N77" s="7" t="s">
        <v>228</v>
      </c>
      <c r="O77" s="7" t="s">
        <v>274</v>
      </c>
      <c r="P77" s="7" t="s">
        <v>46</v>
      </c>
      <c r="Q77" s="7"/>
    </row>
    <row r="78" spans="1:17" s="5" customFormat="1" ht="81.75" customHeight="1">
      <c r="A78" s="43" t="s">
        <v>69</v>
      </c>
      <c r="B78" s="48" t="s">
        <v>1222</v>
      </c>
      <c r="C78" s="7" t="s">
        <v>1173</v>
      </c>
      <c r="D78" s="71" t="s">
        <v>393</v>
      </c>
      <c r="E78" s="8" t="s">
        <v>750</v>
      </c>
      <c r="F78" s="47">
        <v>10</v>
      </c>
      <c r="G78" s="17">
        <v>10</v>
      </c>
      <c r="H78" s="17">
        <v>8</v>
      </c>
      <c r="I78" s="49">
        <v>22985.57</v>
      </c>
      <c r="J78" s="7" t="s">
        <v>751</v>
      </c>
      <c r="K78" s="23">
        <v>22985.57</v>
      </c>
      <c r="L78" s="7" t="s">
        <v>710</v>
      </c>
      <c r="M78" s="28" t="s">
        <v>1174</v>
      </c>
      <c r="N78" s="7" t="s">
        <v>228</v>
      </c>
      <c r="O78" s="7" t="s">
        <v>274</v>
      </c>
      <c r="P78" s="7" t="s">
        <v>46</v>
      </c>
      <c r="Q78" s="7"/>
    </row>
    <row r="79" spans="1:17" s="5" customFormat="1" ht="94.5" customHeight="1">
      <c r="A79" s="43" t="s">
        <v>70</v>
      </c>
      <c r="B79" s="48" t="s">
        <v>1223</v>
      </c>
      <c r="C79" s="7" t="s">
        <v>564</v>
      </c>
      <c r="D79" s="71" t="s">
        <v>394</v>
      </c>
      <c r="E79" s="8" t="s">
        <v>750</v>
      </c>
      <c r="F79" s="47">
        <v>10</v>
      </c>
      <c r="G79" s="17">
        <v>10</v>
      </c>
      <c r="H79" s="17">
        <v>8</v>
      </c>
      <c r="I79" s="49">
        <v>22985.57</v>
      </c>
      <c r="J79" s="7" t="s">
        <v>751</v>
      </c>
      <c r="K79" s="23">
        <v>22985.57</v>
      </c>
      <c r="L79" s="7" t="s">
        <v>710</v>
      </c>
      <c r="M79" s="28" t="s">
        <v>1172</v>
      </c>
      <c r="N79" s="7" t="s">
        <v>228</v>
      </c>
      <c r="O79" s="7" t="s">
        <v>274</v>
      </c>
      <c r="P79" s="7" t="s">
        <v>46</v>
      </c>
      <c r="Q79" s="7"/>
    </row>
    <row r="80" spans="1:17" s="5" customFormat="1" ht="110.25" customHeight="1">
      <c r="A80" s="43" t="s">
        <v>71</v>
      </c>
      <c r="B80" s="48" t="s">
        <v>1224</v>
      </c>
      <c r="C80" s="7" t="s">
        <v>1181</v>
      </c>
      <c r="D80" s="71" t="s">
        <v>395</v>
      </c>
      <c r="E80" s="8" t="s">
        <v>750</v>
      </c>
      <c r="F80" s="47">
        <v>10</v>
      </c>
      <c r="G80" s="17">
        <v>10</v>
      </c>
      <c r="H80" s="17">
        <v>8</v>
      </c>
      <c r="I80" s="49">
        <v>22985.57</v>
      </c>
      <c r="J80" s="7" t="s">
        <v>751</v>
      </c>
      <c r="K80" s="23">
        <v>22985.57</v>
      </c>
      <c r="L80" s="7" t="s">
        <v>710</v>
      </c>
      <c r="M80" s="28" t="s">
        <v>1182</v>
      </c>
      <c r="N80" s="7" t="s">
        <v>228</v>
      </c>
      <c r="O80" s="7" t="s">
        <v>274</v>
      </c>
      <c r="P80" s="7" t="s">
        <v>46</v>
      </c>
      <c r="Q80" s="7"/>
    </row>
    <row r="81" spans="1:17" s="5" customFormat="1" ht="117.75" customHeight="1">
      <c r="A81" s="43" t="s">
        <v>72</v>
      </c>
      <c r="B81" s="48" t="s">
        <v>1225</v>
      </c>
      <c r="C81" s="7" t="s">
        <v>1183</v>
      </c>
      <c r="D81" s="71" t="s">
        <v>717</v>
      </c>
      <c r="E81" s="8" t="s">
        <v>750</v>
      </c>
      <c r="F81" s="47">
        <v>10</v>
      </c>
      <c r="G81" s="17">
        <v>10</v>
      </c>
      <c r="H81" s="17">
        <v>8</v>
      </c>
      <c r="I81" s="49">
        <v>22985.57</v>
      </c>
      <c r="J81" s="7" t="s">
        <v>751</v>
      </c>
      <c r="K81" s="23">
        <f>18387.62+3448.44+1149.46</f>
        <v>22985.519999999997</v>
      </c>
      <c r="L81" s="7" t="s">
        <v>710</v>
      </c>
      <c r="M81" s="28" t="s">
        <v>984</v>
      </c>
      <c r="N81" s="7" t="s">
        <v>228</v>
      </c>
      <c r="O81" s="7" t="s">
        <v>274</v>
      </c>
      <c r="P81" s="7" t="s">
        <v>46</v>
      </c>
      <c r="Q81" s="7"/>
    </row>
    <row r="82" spans="1:17" s="5" customFormat="1" ht="102" customHeight="1">
      <c r="A82" s="43" t="s">
        <v>73</v>
      </c>
      <c r="B82" s="48" t="s">
        <v>1222</v>
      </c>
      <c r="C82" s="7" t="s">
        <v>1179</v>
      </c>
      <c r="D82" s="71" t="s">
        <v>718</v>
      </c>
      <c r="E82" s="8" t="s">
        <v>750</v>
      </c>
      <c r="F82" s="47">
        <v>10</v>
      </c>
      <c r="G82" s="17">
        <v>10</v>
      </c>
      <c r="H82" s="17">
        <v>9</v>
      </c>
      <c r="I82" s="49">
        <v>22985.57</v>
      </c>
      <c r="J82" s="7" t="s">
        <v>751</v>
      </c>
      <c r="K82" s="23">
        <v>22985.57</v>
      </c>
      <c r="L82" s="7" t="s">
        <v>710</v>
      </c>
      <c r="M82" s="28" t="s">
        <v>1180</v>
      </c>
      <c r="N82" s="7" t="s">
        <v>228</v>
      </c>
      <c r="O82" s="7" t="s">
        <v>274</v>
      </c>
      <c r="P82" s="7" t="s">
        <v>46</v>
      </c>
      <c r="Q82" s="7"/>
    </row>
    <row r="83" spans="1:17" s="5" customFormat="1" ht="98.25" customHeight="1">
      <c r="A83" s="43" t="s">
        <v>74</v>
      </c>
      <c r="B83" s="48" t="s">
        <v>1226</v>
      </c>
      <c r="C83" s="7" t="s">
        <v>986</v>
      </c>
      <c r="D83" s="71" t="s">
        <v>719</v>
      </c>
      <c r="E83" s="8" t="s">
        <v>750</v>
      </c>
      <c r="F83" s="47">
        <v>10</v>
      </c>
      <c r="G83" s="17">
        <v>10</v>
      </c>
      <c r="H83" s="17">
        <v>9</v>
      </c>
      <c r="I83" s="49">
        <v>22985.57</v>
      </c>
      <c r="J83" s="7" t="s">
        <v>751</v>
      </c>
      <c r="K83" s="23">
        <v>22985.57</v>
      </c>
      <c r="L83" s="7" t="s">
        <v>710</v>
      </c>
      <c r="M83" s="28" t="s">
        <v>985</v>
      </c>
      <c r="N83" s="7" t="s">
        <v>228</v>
      </c>
      <c r="O83" s="7" t="s">
        <v>274</v>
      </c>
      <c r="P83" s="7" t="s">
        <v>46</v>
      </c>
      <c r="Q83" s="7"/>
    </row>
    <row r="84" spans="1:17" s="5" customFormat="1" ht="96" customHeight="1">
      <c r="A84" s="43" t="s">
        <v>75</v>
      </c>
      <c r="B84" s="48" t="s">
        <v>1227</v>
      </c>
      <c r="C84" s="7" t="s">
        <v>987</v>
      </c>
      <c r="D84" s="71" t="s">
        <v>720</v>
      </c>
      <c r="E84" s="8" t="s">
        <v>750</v>
      </c>
      <c r="F84" s="47">
        <v>10</v>
      </c>
      <c r="G84" s="17">
        <v>10</v>
      </c>
      <c r="H84" s="17">
        <v>8</v>
      </c>
      <c r="I84" s="49">
        <v>22985.57</v>
      </c>
      <c r="J84" s="7" t="s">
        <v>751</v>
      </c>
      <c r="K84" s="23">
        <v>22985.57</v>
      </c>
      <c r="L84" s="7" t="s">
        <v>710</v>
      </c>
      <c r="M84" s="28" t="s">
        <v>988</v>
      </c>
      <c r="N84" s="7" t="s">
        <v>228</v>
      </c>
      <c r="O84" s="7" t="s">
        <v>274</v>
      </c>
      <c r="P84" s="7" t="s">
        <v>46</v>
      </c>
      <c r="Q84" s="7"/>
    </row>
    <row r="85" spans="1:17" s="5" customFormat="1" ht="85.5" customHeight="1">
      <c r="A85" s="43" t="s">
        <v>76</v>
      </c>
      <c r="B85" s="48" t="s">
        <v>1228</v>
      </c>
      <c r="C85" s="7" t="s">
        <v>989</v>
      </c>
      <c r="D85" s="71" t="s">
        <v>721</v>
      </c>
      <c r="E85" s="8" t="s">
        <v>750</v>
      </c>
      <c r="F85" s="47">
        <v>10</v>
      </c>
      <c r="G85" s="17">
        <v>10</v>
      </c>
      <c r="H85" s="17">
        <v>8</v>
      </c>
      <c r="I85" s="49">
        <v>22985.57</v>
      </c>
      <c r="J85" s="7" t="s">
        <v>751</v>
      </c>
      <c r="K85" s="23">
        <v>22985.57</v>
      </c>
      <c r="L85" s="7" t="s">
        <v>710</v>
      </c>
      <c r="M85" s="28" t="s">
        <v>990</v>
      </c>
      <c r="N85" s="7" t="s">
        <v>228</v>
      </c>
      <c r="O85" s="7" t="s">
        <v>274</v>
      </c>
      <c r="P85" s="7" t="s">
        <v>46</v>
      </c>
      <c r="Q85" s="7"/>
    </row>
    <row r="86" spans="1:17" s="5" customFormat="1" ht="132" customHeight="1">
      <c r="A86" s="43" t="s">
        <v>77</v>
      </c>
      <c r="B86" s="48" t="s">
        <v>1229</v>
      </c>
      <c r="C86" s="7" t="s">
        <v>991</v>
      </c>
      <c r="D86" s="71" t="s">
        <v>722</v>
      </c>
      <c r="E86" s="8" t="s">
        <v>750</v>
      </c>
      <c r="F86" s="47">
        <v>10</v>
      </c>
      <c r="G86" s="17">
        <v>10</v>
      </c>
      <c r="H86" s="17">
        <v>8</v>
      </c>
      <c r="I86" s="49">
        <v>22985.57</v>
      </c>
      <c r="J86" s="7" t="s">
        <v>751</v>
      </c>
      <c r="K86" s="23">
        <v>22985.57</v>
      </c>
      <c r="L86" s="7" t="s">
        <v>710</v>
      </c>
      <c r="M86" s="28" t="s">
        <v>992</v>
      </c>
      <c r="N86" s="7" t="s">
        <v>228</v>
      </c>
      <c r="O86" s="7" t="s">
        <v>274</v>
      </c>
      <c r="P86" s="7" t="s">
        <v>46</v>
      </c>
      <c r="Q86" s="7"/>
    </row>
    <row r="87" spans="1:17" s="5" customFormat="1" ht="90.75" customHeight="1">
      <c r="A87" s="43" t="s">
        <v>78</v>
      </c>
      <c r="B87" s="48" t="s">
        <v>868</v>
      </c>
      <c r="C87" s="7" t="s">
        <v>1609</v>
      </c>
      <c r="D87" s="88" t="s">
        <v>428</v>
      </c>
      <c r="E87" s="8" t="s">
        <v>750</v>
      </c>
      <c r="F87" s="47">
        <v>10</v>
      </c>
      <c r="G87" s="17">
        <v>10</v>
      </c>
      <c r="H87" s="17">
        <v>8</v>
      </c>
      <c r="I87" s="49">
        <v>22985.57</v>
      </c>
      <c r="J87" s="7" t="s">
        <v>751</v>
      </c>
      <c r="K87" s="23">
        <f>18296.38+3562.66+1149.5</f>
        <v>23008.54</v>
      </c>
      <c r="L87" s="7" t="s">
        <v>710</v>
      </c>
      <c r="M87" s="28" t="s">
        <v>1610</v>
      </c>
      <c r="N87" s="7" t="s">
        <v>228</v>
      </c>
      <c r="O87" s="7" t="s">
        <v>44</v>
      </c>
      <c r="P87" s="7" t="s">
        <v>46</v>
      </c>
      <c r="Q87" s="7"/>
    </row>
    <row r="88" spans="1:17" s="5" customFormat="1" ht="77.25" customHeight="1">
      <c r="A88" s="43" t="s">
        <v>79</v>
      </c>
      <c r="B88" s="48" t="s">
        <v>574</v>
      </c>
      <c r="C88" s="7" t="s">
        <v>1625</v>
      </c>
      <c r="D88" s="88" t="s">
        <v>429</v>
      </c>
      <c r="E88" s="8" t="s">
        <v>750</v>
      </c>
      <c r="F88" s="47">
        <v>10</v>
      </c>
      <c r="G88" s="17">
        <v>10</v>
      </c>
      <c r="H88" s="17">
        <v>8</v>
      </c>
      <c r="I88" s="49">
        <v>22985.57</v>
      </c>
      <c r="J88" s="7" t="s">
        <v>751</v>
      </c>
      <c r="K88" s="23">
        <f>18296.38+3562.66+1149.5</f>
        <v>23008.54</v>
      </c>
      <c r="L88" s="7" t="s">
        <v>710</v>
      </c>
      <c r="M88" s="28" t="s">
        <v>1611</v>
      </c>
      <c r="N88" s="7" t="s">
        <v>228</v>
      </c>
      <c r="O88" s="7" t="s">
        <v>44</v>
      </c>
      <c r="P88" s="7" t="s">
        <v>46</v>
      </c>
      <c r="Q88" s="7"/>
    </row>
    <row r="89" spans="1:17" s="5" customFormat="1" ht="72" customHeight="1">
      <c r="A89" s="43" t="s">
        <v>80</v>
      </c>
      <c r="B89" s="48" t="s">
        <v>575</v>
      </c>
      <c r="C89" s="7" t="s">
        <v>1905</v>
      </c>
      <c r="D89" s="88" t="s">
        <v>430</v>
      </c>
      <c r="E89" s="8" t="s">
        <v>750</v>
      </c>
      <c r="F89" s="47">
        <v>10</v>
      </c>
      <c r="G89" s="17">
        <v>10</v>
      </c>
      <c r="H89" s="17">
        <v>8</v>
      </c>
      <c r="I89" s="49">
        <v>22985.57</v>
      </c>
      <c r="J89" s="7" t="s">
        <v>751</v>
      </c>
      <c r="K89" s="23">
        <f>18296.39+3562.67+1149.5</f>
        <v>23008.559999999998</v>
      </c>
      <c r="L89" s="7" t="s">
        <v>710</v>
      </c>
      <c r="M89" s="28" t="s">
        <v>1906</v>
      </c>
      <c r="N89" s="7" t="s">
        <v>228</v>
      </c>
      <c r="O89" s="7" t="s">
        <v>948</v>
      </c>
      <c r="P89" s="7" t="s">
        <v>46</v>
      </c>
      <c r="Q89" s="7"/>
    </row>
    <row r="90" spans="1:17" s="5" customFormat="1" ht="81.75" customHeight="1">
      <c r="A90" s="43" t="s">
        <v>81</v>
      </c>
      <c r="B90" s="48" t="s">
        <v>576</v>
      </c>
      <c r="C90" s="7" t="s">
        <v>1624</v>
      </c>
      <c r="D90" s="88" t="s">
        <v>510</v>
      </c>
      <c r="E90" s="8" t="s">
        <v>750</v>
      </c>
      <c r="F90" s="47">
        <v>10</v>
      </c>
      <c r="G90" s="17">
        <v>10</v>
      </c>
      <c r="H90" s="17">
        <v>8</v>
      </c>
      <c r="I90" s="49">
        <v>22985.57</v>
      </c>
      <c r="J90" s="7" t="s">
        <v>751</v>
      </c>
      <c r="K90" s="23">
        <f>18296.38+3562.66+1149.5</f>
        <v>23008.54</v>
      </c>
      <c r="L90" s="7" t="s">
        <v>710</v>
      </c>
      <c r="M90" s="28" t="s">
        <v>1615</v>
      </c>
      <c r="N90" s="7" t="s">
        <v>228</v>
      </c>
      <c r="O90" s="7" t="s">
        <v>44</v>
      </c>
      <c r="P90" s="7" t="s">
        <v>46</v>
      </c>
      <c r="Q90" s="7"/>
    </row>
    <row r="91" spans="1:17" s="5" customFormat="1" ht="87" customHeight="1">
      <c r="A91" s="43" t="s">
        <v>82</v>
      </c>
      <c r="B91" s="48" t="s">
        <v>1050</v>
      </c>
      <c r="C91" s="7" t="s">
        <v>1623</v>
      </c>
      <c r="D91" s="88" t="s">
        <v>511</v>
      </c>
      <c r="E91" s="8" t="s">
        <v>750</v>
      </c>
      <c r="F91" s="47">
        <v>10</v>
      </c>
      <c r="G91" s="17">
        <v>10</v>
      </c>
      <c r="H91" s="17">
        <v>8</v>
      </c>
      <c r="I91" s="49">
        <v>22985.57</v>
      </c>
      <c r="J91" s="7" t="s">
        <v>751</v>
      </c>
      <c r="K91" s="23">
        <f>18296.38+3562.66+1149.5</f>
        <v>23008.54</v>
      </c>
      <c r="L91" s="7" t="s">
        <v>710</v>
      </c>
      <c r="M91" s="28" t="s">
        <v>142</v>
      </c>
      <c r="N91" s="7" t="s">
        <v>228</v>
      </c>
      <c r="O91" s="7" t="s">
        <v>44</v>
      </c>
      <c r="P91" s="7" t="s">
        <v>46</v>
      </c>
      <c r="Q91" s="7"/>
    </row>
    <row r="92" spans="1:17" s="5" customFormat="1" ht="93.75" customHeight="1">
      <c r="A92" s="43" t="s">
        <v>83</v>
      </c>
      <c r="B92" s="48" t="s">
        <v>1050</v>
      </c>
      <c r="C92" s="7" t="s">
        <v>1613</v>
      </c>
      <c r="D92" s="88" t="s">
        <v>512</v>
      </c>
      <c r="E92" s="8" t="s">
        <v>750</v>
      </c>
      <c r="F92" s="47">
        <v>10</v>
      </c>
      <c r="G92" s="17">
        <v>10</v>
      </c>
      <c r="H92" s="17">
        <v>8</v>
      </c>
      <c r="I92" s="49">
        <v>22985.57</v>
      </c>
      <c r="J92" s="7" t="s">
        <v>751</v>
      </c>
      <c r="K92" s="23">
        <f>18296.38+3562.66+1149.5</f>
        <v>23008.54</v>
      </c>
      <c r="L92" s="7" t="s">
        <v>710</v>
      </c>
      <c r="M92" s="28" t="s">
        <v>1614</v>
      </c>
      <c r="N92" s="7" t="s">
        <v>228</v>
      </c>
      <c r="O92" s="7" t="s">
        <v>948</v>
      </c>
      <c r="P92" s="7" t="s">
        <v>46</v>
      </c>
      <c r="Q92" s="7"/>
    </row>
    <row r="93" spans="1:17" s="5" customFormat="1" ht="93.75" customHeight="1">
      <c r="A93" s="43" t="s">
        <v>84</v>
      </c>
      <c r="B93" s="48" t="s">
        <v>1051</v>
      </c>
      <c r="C93" s="7" t="s">
        <v>1622</v>
      </c>
      <c r="D93" s="88" t="s">
        <v>513</v>
      </c>
      <c r="E93" s="8" t="s">
        <v>750</v>
      </c>
      <c r="F93" s="47">
        <v>10</v>
      </c>
      <c r="G93" s="17">
        <v>10</v>
      </c>
      <c r="H93" s="17">
        <v>8</v>
      </c>
      <c r="I93" s="49">
        <v>22985.57</v>
      </c>
      <c r="J93" s="7" t="s">
        <v>751</v>
      </c>
      <c r="K93" s="23">
        <f>18296.38+3562.67+1149.5</f>
        <v>23008.550000000003</v>
      </c>
      <c r="L93" s="7" t="s">
        <v>710</v>
      </c>
      <c r="M93" s="28" t="s">
        <v>1612</v>
      </c>
      <c r="N93" s="7" t="s">
        <v>228</v>
      </c>
      <c r="O93" s="7" t="s">
        <v>948</v>
      </c>
      <c r="P93" s="7" t="s">
        <v>46</v>
      </c>
      <c r="Q93" s="7"/>
    </row>
    <row r="94" spans="1:17" s="5" customFormat="1" ht="84" customHeight="1">
      <c r="A94" s="43" t="s">
        <v>85</v>
      </c>
      <c r="B94" s="48" t="s">
        <v>576</v>
      </c>
      <c r="C94" s="7" t="s">
        <v>1896</v>
      </c>
      <c r="D94" s="88" t="s">
        <v>514</v>
      </c>
      <c r="E94" s="8" t="s">
        <v>750</v>
      </c>
      <c r="F94" s="47">
        <v>10</v>
      </c>
      <c r="G94" s="17">
        <v>10</v>
      </c>
      <c r="H94" s="17">
        <v>8</v>
      </c>
      <c r="I94" s="49">
        <v>22985.57</v>
      </c>
      <c r="J94" s="7" t="s">
        <v>751</v>
      </c>
      <c r="K94" s="23">
        <f>18296.39+3562.67+1149.5</f>
        <v>23008.559999999998</v>
      </c>
      <c r="L94" s="7" t="s">
        <v>710</v>
      </c>
      <c r="M94" s="28" t="s">
        <v>1897</v>
      </c>
      <c r="N94" s="7" t="s">
        <v>228</v>
      </c>
      <c r="O94" s="7" t="s">
        <v>948</v>
      </c>
      <c r="P94" s="7" t="s">
        <v>46</v>
      </c>
      <c r="Q94" s="7"/>
    </row>
    <row r="95" spans="1:17" s="5" customFormat="1" ht="93" customHeight="1">
      <c r="A95" s="43" t="s">
        <v>86</v>
      </c>
      <c r="B95" s="48" t="s">
        <v>1052</v>
      </c>
      <c r="C95" s="7" t="s">
        <v>1898</v>
      </c>
      <c r="D95" s="88" t="s">
        <v>515</v>
      </c>
      <c r="E95" s="8" t="s">
        <v>750</v>
      </c>
      <c r="F95" s="47">
        <v>10</v>
      </c>
      <c r="G95" s="17">
        <v>10</v>
      </c>
      <c r="H95" s="17">
        <v>8</v>
      </c>
      <c r="I95" s="49">
        <v>22985.57</v>
      </c>
      <c r="J95" s="7" t="s">
        <v>751</v>
      </c>
      <c r="K95" s="23">
        <f>18296.39+3562.67+1149.5</f>
        <v>23008.559999999998</v>
      </c>
      <c r="L95" s="7" t="s">
        <v>710</v>
      </c>
      <c r="M95" s="28" t="s">
        <v>1079</v>
      </c>
      <c r="N95" s="7" t="s">
        <v>228</v>
      </c>
      <c r="O95" s="7" t="s">
        <v>948</v>
      </c>
      <c r="P95" s="7" t="s">
        <v>46</v>
      </c>
      <c r="Q95" s="7"/>
    </row>
    <row r="96" spans="1:17" s="5" customFormat="1" ht="83.25" customHeight="1">
      <c r="A96" s="43" t="s">
        <v>87</v>
      </c>
      <c r="B96" s="48" t="s">
        <v>1053</v>
      </c>
      <c r="C96" s="7" t="s">
        <v>1907</v>
      </c>
      <c r="D96" s="88" t="s">
        <v>516</v>
      </c>
      <c r="E96" s="8" t="s">
        <v>750</v>
      </c>
      <c r="F96" s="47">
        <v>10</v>
      </c>
      <c r="G96" s="17">
        <v>10</v>
      </c>
      <c r="H96" s="17">
        <v>8</v>
      </c>
      <c r="I96" s="49">
        <v>22985.57</v>
      </c>
      <c r="J96" s="7" t="s">
        <v>751</v>
      </c>
      <c r="K96" s="23">
        <f aca="true" t="shared" si="1" ref="K96:K104">18296.38+3562.66+1149.5</f>
        <v>23008.54</v>
      </c>
      <c r="L96" s="7" t="s">
        <v>710</v>
      </c>
      <c r="M96" s="28" t="s">
        <v>140</v>
      </c>
      <c r="N96" s="7" t="s">
        <v>228</v>
      </c>
      <c r="O96" s="7" t="s">
        <v>948</v>
      </c>
      <c r="P96" s="7" t="s">
        <v>46</v>
      </c>
      <c r="Q96" s="7"/>
    </row>
    <row r="97" spans="1:17" s="5" customFormat="1" ht="81" customHeight="1">
      <c r="A97" s="43" t="s">
        <v>88</v>
      </c>
      <c r="B97" s="48" t="s">
        <v>1054</v>
      </c>
      <c r="C97" s="7" t="s">
        <v>1616</v>
      </c>
      <c r="D97" s="88" t="s">
        <v>878</v>
      </c>
      <c r="E97" s="8" t="s">
        <v>750</v>
      </c>
      <c r="F97" s="47">
        <v>10</v>
      </c>
      <c r="G97" s="17">
        <v>10</v>
      </c>
      <c r="H97" s="17">
        <v>8</v>
      </c>
      <c r="I97" s="49">
        <v>22985.57</v>
      </c>
      <c r="J97" s="7" t="s">
        <v>751</v>
      </c>
      <c r="K97" s="23">
        <f t="shared" si="1"/>
        <v>23008.54</v>
      </c>
      <c r="L97" s="7" t="s">
        <v>710</v>
      </c>
      <c r="M97" s="28" t="s">
        <v>1617</v>
      </c>
      <c r="N97" s="7" t="s">
        <v>228</v>
      </c>
      <c r="O97" s="7" t="s">
        <v>948</v>
      </c>
      <c r="P97" s="7" t="s">
        <v>46</v>
      </c>
      <c r="Q97" s="7"/>
    </row>
    <row r="98" spans="1:17" s="5" customFormat="1" ht="118.5" customHeight="1">
      <c r="A98" s="43" t="s">
        <v>89</v>
      </c>
      <c r="B98" s="48" t="s">
        <v>1055</v>
      </c>
      <c r="C98" s="7" t="s">
        <v>1621</v>
      </c>
      <c r="D98" s="88" t="s">
        <v>879</v>
      </c>
      <c r="E98" s="8" t="s">
        <v>750</v>
      </c>
      <c r="F98" s="47">
        <v>10</v>
      </c>
      <c r="G98" s="17">
        <v>10</v>
      </c>
      <c r="H98" s="17">
        <v>8</v>
      </c>
      <c r="I98" s="49">
        <v>22985.57</v>
      </c>
      <c r="J98" s="7" t="s">
        <v>751</v>
      </c>
      <c r="K98" s="23">
        <f t="shared" si="1"/>
        <v>23008.54</v>
      </c>
      <c r="L98" s="7" t="s">
        <v>710</v>
      </c>
      <c r="M98" s="28" t="s">
        <v>1618</v>
      </c>
      <c r="N98" s="7" t="s">
        <v>228</v>
      </c>
      <c r="O98" s="7" t="s">
        <v>948</v>
      </c>
      <c r="P98" s="7" t="s">
        <v>46</v>
      </c>
      <c r="Q98" s="7"/>
    </row>
    <row r="99" spans="1:17" s="5" customFormat="1" ht="98.25" customHeight="1">
      <c r="A99" s="43" t="s">
        <v>90</v>
      </c>
      <c r="B99" s="48" t="s">
        <v>1056</v>
      </c>
      <c r="C99" s="7" t="s">
        <v>1620</v>
      </c>
      <c r="D99" s="88" t="s">
        <v>739</v>
      </c>
      <c r="E99" s="8" t="s">
        <v>750</v>
      </c>
      <c r="F99" s="47">
        <v>10</v>
      </c>
      <c r="G99" s="17">
        <v>10</v>
      </c>
      <c r="H99" s="17">
        <v>8</v>
      </c>
      <c r="I99" s="49">
        <v>22985.57</v>
      </c>
      <c r="J99" s="7" t="s">
        <v>751</v>
      </c>
      <c r="K99" s="23">
        <f t="shared" si="1"/>
        <v>23008.54</v>
      </c>
      <c r="L99" s="7" t="s">
        <v>710</v>
      </c>
      <c r="M99" s="28" t="s">
        <v>1619</v>
      </c>
      <c r="N99" s="7" t="s">
        <v>228</v>
      </c>
      <c r="O99" s="7" t="s">
        <v>948</v>
      </c>
      <c r="P99" s="7" t="s">
        <v>46</v>
      </c>
      <c r="Q99" s="7"/>
    </row>
    <row r="100" spans="1:17" s="5" customFormat="1" ht="93.75" customHeight="1">
      <c r="A100" s="43" t="s">
        <v>91</v>
      </c>
      <c r="B100" s="48" t="s">
        <v>1057</v>
      </c>
      <c r="C100" s="7" t="s">
        <v>1632</v>
      </c>
      <c r="D100" s="88" t="s">
        <v>291</v>
      </c>
      <c r="E100" s="8" t="s">
        <v>750</v>
      </c>
      <c r="F100" s="47">
        <v>10</v>
      </c>
      <c r="G100" s="17">
        <v>10</v>
      </c>
      <c r="H100" s="17">
        <v>8</v>
      </c>
      <c r="I100" s="49">
        <v>22985.57</v>
      </c>
      <c r="J100" s="7" t="s">
        <v>751</v>
      </c>
      <c r="K100" s="23">
        <f t="shared" si="1"/>
        <v>23008.54</v>
      </c>
      <c r="L100" s="7" t="s">
        <v>710</v>
      </c>
      <c r="M100" s="28" t="s">
        <v>1633</v>
      </c>
      <c r="N100" s="7" t="s">
        <v>228</v>
      </c>
      <c r="O100" s="7" t="s">
        <v>948</v>
      </c>
      <c r="P100" s="7" t="s">
        <v>46</v>
      </c>
      <c r="Q100" s="7"/>
    </row>
    <row r="101" spans="1:17" s="5" customFormat="1" ht="97.5" customHeight="1">
      <c r="A101" s="43" t="s">
        <v>92</v>
      </c>
      <c r="B101" s="48" t="s">
        <v>1058</v>
      </c>
      <c r="C101" s="7" t="s">
        <v>1626</v>
      </c>
      <c r="D101" s="88" t="s">
        <v>292</v>
      </c>
      <c r="E101" s="8" t="s">
        <v>750</v>
      </c>
      <c r="F101" s="47">
        <v>10</v>
      </c>
      <c r="G101" s="17">
        <v>10</v>
      </c>
      <c r="H101" s="17">
        <v>8</v>
      </c>
      <c r="I101" s="49">
        <v>22985.56</v>
      </c>
      <c r="J101" s="7" t="s">
        <v>751</v>
      </c>
      <c r="K101" s="23">
        <f t="shared" si="1"/>
        <v>23008.54</v>
      </c>
      <c r="L101" s="7" t="s">
        <v>710</v>
      </c>
      <c r="M101" s="28" t="s">
        <v>1627</v>
      </c>
      <c r="N101" s="7" t="s">
        <v>228</v>
      </c>
      <c r="O101" s="7" t="s">
        <v>948</v>
      </c>
      <c r="P101" s="7" t="s">
        <v>46</v>
      </c>
      <c r="Q101" s="7"/>
    </row>
    <row r="102" spans="1:17" s="5" customFormat="1" ht="91.5" customHeight="1">
      <c r="A102" s="43" t="s">
        <v>93</v>
      </c>
      <c r="B102" s="48" t="s">
        <v>1059</v>
      </c>
      <c r="C102" s="7" t="s">
        <v>1628</v>
      </c>
      <c r="D102" s="88" t="s">
        <v>376</v>
      </c>
      <c r="E102" s="8" t="s">
        <v>750</v>
      </c>
      <c r="F102" s="47">
        <v>10</v>
      </c>
      <c r="G102" s="17">
        <v>10</v>
      </c>
      <c r="H102" s="17">
        <v>8</v>
      </c>
      <c r="I102" s="49">
        <v>22985.56</v>
      </c>
      <c r="J102" s="7" t="s">
        <v>751</v>
      </c>
      <c r="K102" s="23">
        <f t="shared" si="1"/>
        <v>23008.54</v>
      </c>
      <c r="L102" s="7" t="s">
        <v>710</v>
      </c>
      <c r="M102" s="28" t="s">
        <v>1629</v>
      </c>
      <c r="N102" s="7" t="s">
        <v>228</v>
      </c>
      <c r="O102" s="7" t="s">
        <v>948</v>
      </c>
      <c r="P102" s="7" t="s">
        <v>46</v>
      </c>
      <c r="Q102" s="7"/>
    </row>
    <row r="103" spans="1:17" s="5" customFormat="1" ht="90" customHeight="1">
      <c r="A103" s="43" t="s">
        <v>94</v>
      </c>
      <c r="B103" s="48" t="s">
        <v>1060</v>
      </c>
      <c r="C103" s="7" t="s">
        <v>1630</v>
      </c>
      <c r="D103" s="88" t="s">
        <v>1167</v>
      </c>
      <c r="E103" s="8" t="s">
        <v>750</v>
      </c>
      <c r="F103" s="47">
        <v>10</v>
      </c>
      <c r="G103" s="17">
        <v>10</v>
      </c>
      <c r="H103" s="17">
        <v>8</v>
      </c>
      <c r="I103" s="49">
        <v>22985.56</v>
      </c>
      <c r="J103" s="7" t="s">
        <v>751</v>
      </c>
      <c r="K103" s="23">
        <f t="shared" si="1"/>
        <v>23008.54</v>
      </c>
      <c r="L103" s="7" t="s">
        <v>710</v>
      </c>
      <c r="M103" s="28" t="s">
        <v>1631</v>
      </c>
      <c r="N103" s="7" t="s">
        <v>228</v>
      </c>
      <c r="O103" s="7" t="s">
        <v>948</v>
      </c>
      <c r="P103" s="7" t="s">
        <v>46</v>
      </c>
      <c r="Q103" s="7"/>
    </row>
    <row r="104" spans="1:17" s="5" customFormat="1" ht="93.75" customHeight="1">
      <c r="A104" s="43" t="s">
        <v>95</v>
      </c>
      <c r="B104" s="48" t="s">
        <v>1061</v>
      </c>
      <c r="C104" s="7" t="s">
        <v>1636</v>
      </c>
      <c r="D104" s="88" t="s">
        <v>1168</v>
      </c>
      <c r="E104" s="8" t="s">
        <v>750</v>
      </c>
      <c r="F104" s="47">
        <v>10</v>
      </c>
      <c r="G104" s="17">
        <v>10</v>
      </c>
      <c r="H104" s="17">
        <v>8</v>
      </c>
      <c r="I104" s="49">
        <v>22985.56</v>
      </c>
      <c r="J104" s="7" t="s">
        <v>751</v>
      </c>
      <c r="K104" s="23">
        <f t="shared" si="1"/>
        <v>23008.54</v>
      </c>
      <c r="L104" s="7" t="s">
        <v>710</v>
      </c>
      <c r="M104" s="28" t="s">
        <v>1020</v>
      </c>
      <c r="N104" s="7" t="s">
        <v>228</v>
      </c>
      <c r="O104" s="7" t="s">
        <v>948</v>
      </c>
      <c r="P104" s="7" t="s">
        <v>46</v>
      </c>
      <c r="Q104" s="7"/>
    </row>
    <row r="105" spans="1:17" s="5" customFormat="1" ht="108" customHeight="1">
      <c r="A105" s="43" t="s">
        <v>96</v>
      </c>
      <c r="B105" s="48" t="s">
        <v>1062</v>
      </c>
      <c r="C105" s="7" t="s">
        <v>1899</v>
      </c>
      <c r="D105" s="88" t="s">
        <v>1169</v>
      </c>
      <c r="E105" s="8" t="s">
        <v>750</v>
      </c>
      <c r="F105" s="47">
        <v>10</v>
      </c>
      <c r="G105" s="17">
        <v>10</v>
      </c>
      <c r="H105" s="17">
        <v>8</v>
      </c>
      <c r="I105" s="49">
        <v>22985.56</v>
      </c>
      <c r="J105" s="7" t="s">
        <v>751</v>
      </c>
      <c r="K105" s="23">
        <f>18296.39+3562.67+1149.5</f>
        <v>23008.559999999998</v>
      </c>
      <c r="L105" s="7" t="s">
        <v>710</v>
      </c>
      <c r="M105" s="28" t="s">
        <v>1900</v>
      </c>
      <c r="N105" s="7" t="s">
        <v>228</v>
      </c>
      <c r="O105" s="7" t="s">
        <v>948</v>
      </c>
      <c r="P105" s="7" t="s">
        <v>46</v>
      </c>
      <c r="Q105" s="7"/>
    </row>
    <row r="106" spans="1:17" s="5" customFormat="1" ht="78.75" customHeight="1">
      <c r="A106" s="43" t="s">
        <v>97</v>
      </c>
      <c r="B106" s="48" t="s">
        <v>1063</v>
      </c>
      <c r="C106" s="7" t="s">
        <v>1634</v>
      </c>
      <c r="D106" s="88" t="s">
        <v>379</v>
      </c>
      <c r="E106" s="8" t="s">
        <v>750</v>
      </c>
      <c r="F106" s="47">
        <v>10</v>
      </c>
      <c r="G106" s="17">
        <v>10</v>
      </c>
      <c r="H106" s="17">
        <v>8</v>
      </c>
      <c r="I106" s="49">
        <v>22985.56</v>
      </c>
      <c r="J106" s="7" t="s">
        <v>751</v>
      </c>
      <c r="K106" s="23">
        <f>18296.38+3562.66+1149.5</f>
        <v>23008.54</v>
      </c>
      <c r="L106" s="7" t="s">
        <v>710</v>
      </c>
      <c r="M106" s="28" t="s">
        <v>1635</v>
      </c>
      <c r="N106" s="7" t="s">
        <v>228</v>
      </c>
      <c r="O106" s="7" t="s">
        <v>948</v>
      </c>
      <c r="P106" s="7" t="s">
        <v>46</v>
      </c>
      <c r="Q106" s="7"/>
    </row>
    <row r="107" spans="1:17" s="5" customFormat="1" ht="106.5" customHeight="1">
      <c r="A107" s="43" t="s">
        <v>98</v>
      </c>
      <c r="B107" s="48" t="s">
        <v>1064</v>
      </c>
      <c r="C107" s="7" t="s">
        <v>1903</v>
      </c>
      <c r="D107" s="88" t="s">
        <v>1088</v>
      </c>
      <c r="E107" s="8" t="s">
        <v>750</v>
      </c>
      <c r="F107" s="47">
        <v>10</v>
      </c>
      <c r="G107" s="17">
        <v>10</v>
      </c>
      <c r="H107" s="17">
        <v>8</v>
      </c>
      <c r="I107" s="49">
        <v>22985.56</v>
      </c>
      <c r="J107" s="7" t="s">
        <v>751</v>
      </c>
      <c r="K107" s="23">
        <f>18296.38+3562.67+1149.5</f>
        <v>23008.550000000003</v>
      </c>
      <c r="L107" s="7" t="s">
        <v>710</v>
      </c>
      <c r="M107" s="28" t="s">
        <v>1904</v>
      </c>
      <c r="N107" s="7" t="s">
        <v>228</v>
      </c>
      <c r="O107" s="7" t="s">
        <v>948</v>
      </c>
      <c r="P107" s="7" t="s">
        <v>46</v>
      </c>
      <c r="Q107" s="7"/>
    </row>
    <row r="108" spans="1:17" s="5" customFormat="1" ht="117" customHeight="1">
      <c r="A108" s="43" t="s">
        <v>99</v>
      </c>
      <c r="B108" s="48" t="s">
        <v>1065</v>
      </c>
      <c r="C108" s="7" t="s">
        <v>1901</v>
      </c>
      <c r="D108" s="88" t="s">
        <v>1089</v>
      </c>
      <c r="E108" s="8" t="s">
        <v>750</v>
      </c>
      <c r="F108" s="47">
        <v>10</v>
      </c>
      <c r="G108" s="17">
        <v>10</v>
      </c>
      <c r="H108" s="17">
        <v>8</v>
      </c>
      <c r="I108" s="49">
        <v>22985.56</v>
      </c>
      <c r="J108" s="7" t="s">
        <v>751</v>
      </c>
      <c r="K108" s="23">
        <f>18296.38+3562.67+1149.5</f>
        <v>23008.550000000003</v>
      </c>
      <c r="L108" s="7" t="s">
        <v>710</v>
      </c>
      <c r="M108" s="28" t="s">
        <v>1902</v>
      </c>
      <c r="N108" s="7" t="s">
        <v>228</v>
      </c>
      <c r="O108" s="7" t="s">
        <v>948</v>
      </c>
      <c r="P108" s="7" t="s">
        <v>46</v>
      </c>
      <c r="Q108" s="7"/>
    </row>
    <row r="109" spans="1:17" s="5" customFormat="1" ht="48.75" customHeight="1">
      <c r="A109" s="12">
        <v>2</v>
      </c>
      <c r="B109" s="48" t="s">
        <v>1193</v>
      </c>
      <c r="C109" s="7"/>
      <c r="D109" s="51" t="s">
        <v>1066</v>
      </c>
      <c r="E109" s="48" t="s">
        <v>1048</v>
      </c>
      <c r="F109" s="48">
        <v>300</v>
      </c>
      <c r="G109" s="17"/>
      <c r="H109" s="17"/>
      <c r="I109" s="49">
        <v>103800</v>
      </c>
      <c r="J109" s="7" t="s">
        <v>751</v>
      </c>
      <c r="K109" s="23"/>
      <c r="L109" s="7" t="s">
        <v>710</v>
      </c>
      <c r="M109" s="28"/>
      <c r="N109" s="7"/>
      <c r="O109" s="7"/>
      <c r="P109" s="7"/>
      <c r="Q109" s="7"/>
    </row>
    <row r="110" spans="1:17" s="5" customFormat="1" ht="129.75" customHeight="1">
      <c r="A110" s="44">
        <v>42737</v>
      </c>
      <c r="B110" s="53" t="s">
        <v>1246</v>
      </c>
      <c r="C110" s="7" t="s">
        <v>1015</v>
      </c>
      <c r="D110" s="73" t="s">
        <v>1606</v>
      </c>
      <c r="E110" s="48" t="s">
        <v>1048</v>
      </c>
      <c r="F110" s="48">
        <v>30</v>
      </c>
      <c r="G110" s="17">
        <v>30</v>
      </c>
      <c r="H110" s="17">
        <v>25</v>
      </c>
      <c r="I110" s="49">
        <v>7650</v>
      </c>
      <c r="J110" s="7" t="s">
        <v>751</v>
      </c>
      <c r="K110" s="23">
        <f>1800+5850</f>
        <v>7650</v>
      </c>
      <c r="L110" s="7" t="s">
        <v>228</v>
      </c>
      <c r="M110" s="28" t="s">
        <v>1016</v>
      </c>
      <c r="N110" s="7" t="s">
        <v>876</v>
      </c>
      <c r="O110" s="7" t="s">
        <v>948</v>
      </c>
      <c r="P110" s="7" t="s">
        <v>46</v>
      </c>
      <c r="Q110" s="14" t="s">
        <v>1247</v>
      </c>
    </row>
    <row r="111" spans="1:17" s="5" customFormat="1" ht="126" customHeight="1">
      <c r="A111" s="44">
        <v>42768</v>
      </c>
      <c r="B111" s="53" t="s">
        <v>1244</v>
      </c>
      <c r="C111" s="7" t="s">
        <v>1013</v>
      </c>
      <c r="D111" s="73" t="s">
        <v>1067</v>
      </c>
      <c r="E111" s="48" t="s">
        <v>1048</v>
      </c>
      <c r="F111" s="48">
        <v>30</v>
      </c>
      <c r="G111" s="17">
        <v>30</v>
      </c>
      <c r="H111" s="17">
        <v>25</v>
      </c>
      <c r="I111" s="49">
        <v>7650</v>
      </c>
      <c r="J111" s="7" t="s">
        <v>751</v>
      </c>
      <c r="K111" s="23">
        <f>1800+5850</f>
        <v>7650</v>
      </c>
      <c r="L111" s="7" t="s">
        <v>228</v>
      </c>
      <c r="M111" s="28" t="s">
        <v>1014</v>
      </c>
      <c r="N111" s="7" t="s">
        <v>876</v>
      </c>
      <c r="O111" s="7" t="s">
        <v>948</v>
      </c>
      <c r="P111" s="7" t="s">
        <v>46</v>
      </c>
      <c r="Q111" s="14" t="s">
        <v>1245</v>
      </c>
    </row>
    <row r="112" spans="1:17" s="5" customFormat="1" ht="159" customHeight="1">
      <c r="A112" s="44">
        <v>42796</v>
      </c>
      <c r="B112" s="53" t="s">
        <v>30</v>
      </c>
      <c r="C112" s="7" t="s">
        <v>1081</v>
      </c>
      <c r="D112" s="73" t="s">
        <v>1068</v>
      </c>
      <c r="E112" s="48" t="s">
        <v>1048</v>
      </c>
      <c r="F112" s="48">
        <v>30</v>
      </c>
      <c r="G112" s="17">
        <v>30</v>
      </c>
      <c r="H112" s="17">
        <v>25</v>
      </c>
      <c r="I112" s="49">
        <v>7650</v>
      </c>
      <c r="J112" s="7" t="s">
        <v>751</v>
      </c>
      <c r="K112" s="23">
        <f>1800+5850</f>
        <v>7650</v>
      </c>
      <c r="L112" s="7" t="s">
        <v>228</v>
      </c>
      <c r="M112" s="28" t="s">
        <v>1082</v>
      </c>
      <c r="N112" s="7" t="s">
        <v>1072</v>
      </c>
      <c r="O112" s="7" t="s">
        <v>1143</v>
      </c>
      <c r="P112" s="7" t="s">
        <v>46</v>
      </c>
      <c r="Q112" s="14" t="s">
        <v>32</v>
      </c>
    </row>
    <row r="113" spans="1:17" s="5" customFormat="1" ht="132" customHeight="1">
      <c r="A113" s="44">
        <v>42827</v>
      </c>
      <c r="B113" s="53" t="s">
        <v>31</v>
      </c>
      <c r="C113" s="7" t="s">
        <v>1083</v>
      </c>
      <c r="D113" s="73" t="s">
        <v>1095</v>
      </c>
      <c r="E113" s="48" t="s">
        <v>1048</v>
      </c>
      <c r="F113" s="48">
        <v>30</v>
      </c>
      <c r="G113" s="17">
        <v>30</v>
      </c>
      <c r="H113" s="17">
        <v>25</v>
      </c>
      <c r="I113" s="49">
        <v>7650</v>
      </c>
      <c r="J113" s="7" t="s">
        <v>751</v>
      </c>
      <c r="K113" s="23">
        <v>7650</v>
      </c>
      <c r="L113" s="7" t="s">
        <v>228</v>
      </c>
      <c r="M113" s="28" t="s">
        <v>1084</v>
      </c>
      <c r="N113" s="7" t="s">
        <v>1072</v>
      </c>
      <c r="O113" s="7" t="s">
        <v>1143</v>
      </c>
      <c r="P113" s="7" t="s">
        <v>46</v>
      </c>
      <c r="Q113" s="14" t="s">
        <v>33</v>
      </c>
    </row>
    <row r="114" spans="1:17" s="5" customFormat="1" ht="108.75" customHeight="1">
      <c r="A114" s="44">
        <v>42857</v>
      </c>
      <c r="B114" s="48" t="s">
        <v>1099</v>
      </c>
      <c r="C114" s="7" t="s">
        <v>1085</v>
      </c>
      <c r="D114" s="73" t="s">
        <v>1096</v>
      </c>
      <c r="E114" s="48" t="s">
        <v>1048</v>
      </c>
      <c r="F114" s="48">
        <v>30</v>
      </c>
      <c r="G114" s="17">
        <v>30</v>
      </c>
      <c r="H114" s="17">
        <v>25</v>
      </c>
      <c r="I114" s="49">
        <v>7650</v>
      </c>
      <c r="J114" s="7" t="s">
        <v>751</v>
      </c>
      <c r="K114" s="23">
        <f>1800+5800</f>
        <v>7600</v>
      </c>
      <c r="L114" s="7" t="s">
        <v>228</v>
      </c>
      <c r="M114" s="28" t="s">
        <v>1086</v>
      </c>
      <c r="N114" s="7" t="s">
        <v>1072</v>
      </c>
      <c r="O114" s="7" t="s">
        <v>1143</v>
      </c>
      <c r="P114" s="7" t="s">
        <v>46</v>
      </c>
      <c r="Q114" s="7"/>
    </row>
    <row r="115" spans="1:17" s="5" customFormat="1" ht="136.5" customHeight="1">
      <c r="A115" s="44">
        <v>42888</v>
      </c>
      <c r="B115" s="48" t="s">
        <v>1100</v>
      </c>
      <c r="C115" s="7" t="s">
        <v>1414</v>
      </c>
      <c r="D115" s="83" t="s">
        <v>1097</v>
      </c>
      <c r="E115" s="48" t="s">
        <v>1048</v>
      </c>
      <c r="F115" s="48">
        <v>30</v>
      </c>
      <c r="G115" s="17">
        <v>30</v>
      </c>
      <c r="H115" s="17">
        <v>25</v>
      </c>
      <c r="I115" s="49">
        <v>7650</v>
      </c>
      <c r="J115" s="7" t="s">
        <v>751</v>
      </c>
      <c r="K115" s="23">
        <v>7650</v>
      </c>
      <c r="L115" s="7" t="s">
        <v>228</v>
      </c>
      <c r="M115" s="28" t="s">
        <v>1415</v>
      </c>
      <c r="N115" s="7" t="s">
        <v>1072</v>
      </c>
      <c r="O115" s="7" t="s">
        <v>1143</v>
      </c>
      <c r="P115" s="7" t="s">
        <v>46</v>
      </c>
      <c r="Q115" s="7"/>
    </row>
    <row r="116" spans="1:17" s="5" customFormat="1" ht="153.75" customHeight="1">
      <c r="A116" s="44">
        <v>42918</v>
      </c>
      <c r="B116" s="48" t="s">
        <v>1101</v>
      </c>
      <c r="C116" s="7" t="s">
        <v>1637</v>
      </c>
      <c r="D116" s="83" t="s">
        <v>1098</v>
      </c>
      <c r="E116" s="48" t="s">
        <v>1048</v>
      </c>
      <c r="F116" s="48">
        <v>30</v>
      </c>
      <c r="G116" s="17">
        <v>30</v>
      </c>
      <c r="H116" s="17">
        <v>25</v>
      </c>
      <c r="I116" s="49">
        <v>7650</v>
      </c>
      <c r="J116" s="7" t="s">
        <v>751</v>
      </c>
      <c r="K116" s="23">
        <f>1800+5850</f>
        <v>7650</v>
      </c>
      <c r="L116" s="7" t="s">
        <v>228</v>
      </c>
      <c r="M116" s="28" t="s">
        <v>1638</v>
      </c>
      <c r="N116" s="7" t="s">
        <v>1072</v>
      </c>
      <c r="O116" s="7" t="s">
        <v>948</v>
      </c>
      <c r="P116" s="7" t="s">
        <v>46</v>
      </c>
      <c r="Q116" s="7"/>
    </row>
    <row r="117" spans="1:17" s="5" customFormat="1" ht="186" customHeight="1">
      <c r="A117" s="44">
        <v>42949</v>
      </c>
      <c r="B117" s="48" t="s">
        <v>1102</v>
      </c>
      <c r="C117" s="7" t="s">
        <v>1716</v>
      </c>
      <c r="D117" s="83" t="s">
        <v>1046</v>
      </c>
      <c r="E117" s="48" t="s">
        <v>1048</v>
      </c>
      <c r="F117" s="48">
        <v>30</v>
      </c>
      <c r="G117" s="17">
        <v>30</v>
      </c>
      <c r="H117" s="17">
        <v>25</v>
      </c>
      <c r="I117" s="49">
        <v>7650</v>
      </c>
      <c r="J117" s="7" t="s">
        <v>751</v>
      </c>
      <c r="K117" s="23">
        <f>1800+5850</f>
        <v>7650</v>
      </c>
      <c r="L117" s="7" t="s">
        <v>228</v>
      </c>
      <c r="M117" s="28" t="s">
        <v>1717</v>
      </c>
      <c r="N117" s="7" t="s">
        <v>1072</v>
      </c>
      <c r="O117" s="7" t="s">
        <v>948</v>
      </c>
      <c r="P117" s="7" t="s">
        <v>46</v>
      </c>
      <c r="Q117" s="7"/>
    </row>
    <row r="118" spans="1:17" s="5" customFormat="1" ht="92.25" customHeight="1">
      <c r="A118" s="44">
        <v>42980</v>
      </c>
      <c r="B118" s="48" t="s">
        <v>1608</v>
      </c>
      <c r="C118" s="7" t="s">
        <v>1645</v>
      </c>
      <c r="D118" s="83" t="s">
        <v>1607</v>
      </c>
      <c r="E118" s="48" t="s">
        <v>1048</v>
      </c>
      <c r="F118" s="102">
        <v>66</v>
      </c>
      <c r="G118" s="17">
        <v>66</v>
      </c>
      <c r="H118" s="17">
        <v>33</v>
      </c>
      <c r="I118" s="92">
        <v>3593.34</v>
      </c>
      <c r="J118" s="7" t="s">
        <v>751</v>
      </c>
      <c r="K118" s="23">
        <v>3593.34</v>
      </c>
      <c r="L118" s="7" t="s">
        <v>228</v>
      </c>
      <c r="M118" s="28" t="s">
        <v>1646</v>
      </c>
      <c r="N118" s="7" t="s">
        <v>1072</v>
      </c>
      <c r="O118" s="7" t="s">
        <v>948</v>
      </c>
      <c r="P118" s="7" t="s">
        <v>46</v>
      </c>
      <c r="Q118" s="7" t="s">
        <v>1794</v>
      </c>
    </row>
    <row r="119" spans="1:17" s="5" customFormat="1" ht="70.5" customHeight="1">
      <c r="A119" s="44">
        <v>43010</v>
      </c>
      <c r="B119" s="48" t="s">
        <v>1103</v>
      </c>
      <c r="C119" s="7" t="s">
        <v>1912</v>
      </c>
      <c r="D119" s="83" t="s">
        <v>1047</v>
      </c>
      <c r="E119" s="48" t="s">
        <v>1048</v>
      </c>
      <c r="F119" s="48">
        <v>30</v>
      </c>
      <c r="G119" s="17">
        <v>30</v>
      </c>
      <c r="H119" s="17">
        <v>25</v>
      </c>
      <c r="I119" s="49">
        <v>7650</v>
      </c>
      <c r="J119" s="7" t="s">
        <v>751</v>
      </c>
      <c r="K119" s="23">
        <f>1800+5850</f>
        <v>7650</v>
      </c>
      <c r="L119" s="7" t="s">
        <v>228</v>
      </c>
      <c r="M119" s="28" t="s">
        <v>1646</v>
      </c>
      <c r="N119" s="7" t="s">
        <v>1072</v>
      </c>
      <c r="O119" s="7" t="s">
        <v>948</v>
      </c>
      <c r="P119" s="7" t="s">
        <v>46</v>
      </c>
      <c r="Q119" s="7"/>
    </row>
    <row r="120" spans="1:17" s="5" customFormat="1" ht="149.25" customHeight="1">
      <c r="A120" s="44" t="s">
        <v>1913</v>
      </c>
      <c r="B120" s="48"/>
      <c r="C120" s="7" t="s">
        <v>1915</v>
      </c>
      <c r="D120" s="83" t="s">
        <v>1914</v>
      </c>
      <c r="E120" s="48"/>
      <c r="F120" s="48"/>
      <c r="G120" s="17">
        <v>43</v>
      </c>
      <c r="H120" s="17">
        <v>34</v>
      </c>
      <c r="I120" s="49"/>
      <c r="J120" s="7"/>
      <c r="K120" s="23">
        <v>2545.75</v>
      </c>
      <c r="L120" s="7" t="s">
        <v>228</v>
      </c>
      <c r="M120" s="28" t="s">
        <v>1917</v>
      </c>
      <c r="N120" s="7" t="s">
        <v>1072</v>
      </c>
      <c r="O120" s="7" t="s">
        <v>948</v>
      </c>
      <c r="P120" s="7" t="s">
        <v>46</v>
      </c>
      <c r="Q120" s="106" t="s">
        <v>1916</v>
      </c>
    </row>
    <row r="121" spans="1:17" s="5" customFormat="1" ht="66" customHeight="1">
      <c r="A121" s="12">
        <v>3</v>
      </c>
      <c r="B121" s="53" t="s">
        <v>865</v>
      </c>
      <c r="C121" s="7"/>
      <c r="D121" s="4" t="s">
        <v>1104</v>
      </c>
      <c r="E121" s="48" t="s">
        <v>1048</v>
      </c>
      <c r="F121" s="48">
        <v>800</v>
      </c>
      <c r="G121" s="17"/>
      <c r="H121" s="17"/>
      <c r="I121" s="49">
        <v>24000</v>
      </c>
      <c r="J121" s="7" t="s">
        <v>751</v>
      </c>
      <c r="K121" s="23"/>
      <c r="L121" s="7"/>
      <c r="M121" s="28"/>
      <c r="N121" s="7"/>
      <c r="O121" s="7"/>
      <c r="P121" s="7"/>
      <c r="Q121" s="14" t="s">
        <v>807</v>
      </c>
    </row>
    <row r="122" spans="1:17" s="5" customFormat="1" ht="80.25" customHeight="1" thickBot="1">
      <c r="A122" s="44">
        <v>42738</v>
      </c>
      <c r="B122" s="53" t="s">
        <v>1091</v>
      </c>
      <c r="C122" s="7" t="s">
        <v>139</v>
      </c>
      <c r="D122" s="62" t="s">
        <v>1133</v>
      </c>
      <c r="E122" s="48" t="s">
        <v>1048</v>
      </c>
      <c r="F122" s="48">
        <v>20</v>
      </c>
      <c r="G122" s="17">
        <v>20</v>
      </c>
      <c r="H122" s="17">
        <v>20</v>
      </c>
      <c r="I122" s="49">
        <v>600</v>
      </c>
      <c r="J122" s="7" t="s">
        <v>751</v>
      </c>
      <c r="K122" s="23">
        <v>600</v>
      </c>
      <c r="L122" s="7" t="s">
        <v>710</v>
      </c>
      <c r="M122" s="28" t="s">
        <v>140</v>
      </c>
      <c r="N122" s="7" t="s">
        <v>475</v>
      </c>
      <c r="O122" s="7" t="s">
        <v>1143</v>
      </c>
      <c r="P122" s="7" t="s">
        <v>46</v>
      </c>
      <c r="Q122" s="14" t="s">
        <v>807</v>
      </c>
    </row>
    <row r="123" spans="1:17" s="5" customFormat="1" ht="81.75" customHeight="1" thickBot="1">
      <c r="A123" s="44">
        <v>42769</v>
      </c>
      <c r="B123" s="53" t="s">
        <v>1092</v>
      </c>
      <c r="C123" s="7" t="s">
        <v>141</v>
      </c>
      <c r="D123" s="62" t="s">
        <v>1134</v>
      </c>
      <c r="E123" s="48" t="s">
        <v>1048</v>
      </c>
      <c r="F123" s="48">
        <v>20</v>
      </c>
      <c r="G123" s="17">
        <v>20</v>
      </c>
      <c r="H123" s="17">
        <v>20</v>
      </c>
      <c r="I123" s="49">
        <v>600</v>
      </c>
      <c r="J123" s="7" t="s">
        <v>751</v>
      </c>
      <c r="K123" s="23">
        <v>595.4</v>
      </c>
      <c r="L123" s="7" t="s">
        <v>228</v>
      </c>
      <c r="M123" s="28" t="s">
        <v>142</v>
      </c>
      <c r="N123" s="7" t="s">
        <v>475</v>
      </c>
      <c r="O123" s="7" t="s">
        <v>1143</v>
      </c>
      <c r="P123" s="7" t="s">
        <v>46</v>
      </c>
      <c r="Q123" s="14" t="s">
        <v>807</v>
      </c>
    </row>
    <row r="124" spans="1:17" s="5" customFormat="1" ht="88.5" customHeight="1" thickBot="1">
      <c r="A124" s="44">
        <v>42797</v>
      </c>
      <c r="B124" s="53" t="s">
        <v>1092</v>
      </c>
      <c r="C124" s="7" t="s">
        <v>143</v>
      </c>
      <c r="D124" s="62" t="s">
        <v>1134</v>
      </c>
      <c r="E124" s="48" t="s">
        <v>1048</v>
      </c>
      <c r="F124" s="48">
        <v>20</v>
      </c>
      <c r="G124" s="17">
        <v>20</v>
      </c>
      <c r="H124" s="17">
        <v>20</v>
      </c>
      <c r="I124" s="49">
        <v>600</v>
      </c>
      <c r="J124" s="7" t="s">
        <v>751</v>
      </c>
      <c r="K124" s="23">
        <v>540.84</v>
      </c>
      <c r="L124" s="7" t="s">
        <v>228</v>
      </c>
      <c r="M124" s="28" t="s">
        <v>875</v>
      </c>
      <c r="N124" s="7" t="s">
        <v>876</v>
      </c>
      <c r="O124" s="7" t="s">
        <v>1143</v>
      </c>
      <c r="P124" s="7" t="s">
        <v>46</v>
      </c>
      <c r="Q124" s="14" t="s">
        <v>807</v>
      </c>
    </row>
    <row r="125" spans="1:17" s="5" customFormat="1" ht="126.75" customHeight="1" thickBot="1">
      <c r="A125" s="44">
        <v>42828</v>
      </c>
      <c r="B125" s="53" t="s">
        <v>1235</v>
      </c>
      <c r="C125" s="7" t="s">
        <v>1017</v>
      </c>
      <c r="D125" s="62" t="s">
        <v>1135</v>
      </c>
      <c r="E125" s="48" t="s">
        <v>1048</v>
      </c>
      <c r="F125" s="48">
        <v>20</v>
      </c>
      <c r="G125" s="17">
        <v>20</v>
      </c>
      <c r="H125" s="17">
        <v>20</v>
      </c>
      <c r="I125" s="49">
        <v>600</v>
      </c>
      <c r="J125" s="7" t="s">
        <v>751</v>
      </c>
      <c r="K125" s="23">
        <v>596.08</v>
      </c>
      <c r="L125" s="7" t="s">
        <v>228</v>
      </c>
      <c r="M125" s="28" t="s">
        <v>1018</v>
      </c>
      <c r="N125" s="7" t="s">
        <v>876</v>
      </c>
      <c r="O125" s="7" t="s">
        <v>1143</v>
      </c>
      <c r="P125" s="7" t="s">
        <v>46</v>
      </c>
      <c r="Q125" s="14" t="s">
        <v>1236</v>
      </c>
    </row>
    <row r="126" spans="1:17" s="5" customFormat="1" ht="103.5" customHeight="1" thickBot="1">
      <c r="A126" s="44">
        <v>42858</v>
      </c>
      <c r="B126" s="53" t="s">
        <v>1093</v>
      </c>
      <c r="C126" s="7" t="s">
        <v>877</v>
      </c>
      <c r="D126" s="62" t="s">
        <v>1136</v>
      </c>
      <c r="E126" s="48" t="s">
        <v>1048</v>
      </c>
      <c r="F126" s="48">
        <v>20</v>
      </c>
      <c r="G126" s="17">
        <v>20</v>
      </c>
      <c r="H126" s="17">
        <v>20</v>
      </c>
      <c r="I126" s="49">
        <v>600</v>
      </c>
      <c r="J126" s="7" t="s">
        <v>751</v>
      </c>
      <c r="K126" s="23">
        <v>599.88</v>
      </c>
      <c r="L126" s="7" t="s">
        <v>228</v>
      </c>
      <c r="M126" s="28" t="s">
        <v>894</v>
      </c>
      <c r="N126" s="7" t="s">
        <v>876</v>
      </c>
      <c r="O126" s="7" t="s">
        <v>1143</v>
      </c>
      <c r="P126" s="7" t="s">
        <v>46</v>
      </c>
      <c r="Q126" s="14" t="s">
        <v>807</v>
      </c>
    </row>
    <row r="127" spans="1:17" s="5" customFormat="1" ht="132.75" customHeight="1" thickBot="1">
      <c r="A127" s="44">
        <v>42889</v>
      </c>
      <c r="B127" s="53" t="s">
        <v>1237</v>
      </c>
      <c r="C127" s="7" t="s">
        <v>1019</v>
      </c>
      <c r="D127" s="62" t="s">
        <v>1134</v>
      </c>
      <c r="E127" s="48" t="s">
        <v>1048</v>
      </c>
      <c r="F127" s="48">
        <v>20</v>
      </c>
      <c r="G127" s="17">
        <v>20</v>
      </c>
      <c r="H127" s="17">
        <v>20</v>
      </c>
      <c r="I127" s="49">
        <v>600</v>
      </c>
      <c r="J127" s="7" t="s">
        <v>751</v>
      </c>
      <c r="K127" s="23">
        <v>594.95</v>
      </c>
      <c r="L127" s="7" t="s">
        <v>228</v>
      </c>
      <c r="M127" s="28" t="s">
        <v>1020</v>
      </c>
      <c r="N127" s="7" t="s">
        <v>876</v>
      </c>
      <c r="O127" s="7" t="s">
        <v>1143</v>
      </c>
      <c r="P127" s="7" t="s">
        <v>46</v>
      </c>
      <c r="Q127" s="14" t="s">
        <v>1236</v>
      </c>
    </row>
    <row r="128" spans="1:17" s="5" customFormat="1" ht="78.75" customHeight="1" thickBot="1">
      <c r="A128" s="44">
        <v>42919</v>
      </c>
      <c r="B128" s="53" t="s">
        <v>1094</v>
      </c>
      <c r="C128" s="7" t="s">
        <v>179</v>
      </c>
      <c r="D128" s="62" t="s">
        <v>1137</v>
      </c>
      <c r="E128" s="48" t="s">
        <v>1048</v>
      </c>
      <c r="F128" s="48">
        <v>20</v>
      </c>
      <c r="G128" s="17">
        <v>20</v>
      </c>
      <c r="H128" s="17">
        <v>20</v>
      </c>
      <c r="I128" s="49">
        <v>600</v>
      </c>
      <c r="J128" s="7" t="s">
        <v>751</v>
      </c>
      <c r="K128" s="23">
        <v>599.64</v>
      </c>
      <c r="L128" s="7" t="s">
        <v>710</v>
      </c>
      <c r="M128" s="28" t="s">
        <v>180</v>
      </c>
      <c r="N128" s="7" t="s">
        <v>475</v>
      </c>
      <c r="O128" s="7" t="s">
        <v>1143</v>
      </c>
      <c r="P128" s="7" t="s">
        <v>46</v>
      </c>
      <c r="Q128" s="14" t="s">
        <v>807</v>
      </c>
    </row>
    <row r="129" spans="1:17" s="5" customFormat="1" ht="91.5" customHeight="1" thickBot="1">
      <c r="A129" s="44">
        <v>42950</v>
      </c>
      <c r="B129" s="53" t="s">
        <v>1094</v>
      </c>
      <c r="C129" s="7" t="s">
        <v>179</v>
      </c>
      <c r="D129" s="62" t="s">
        <v>1137</v>
      </c>
      <c r="E129" s="48" t="s">
        <v>1048</v>
      </c>
      <c r="F129" s="48">
        <v>20</v>
      </c>
      <c r="G129" s="17">
        <v>20</v>
      </c>
      <c r="H129" s="17">
        <v>20</v>
      </c>
      <c r="I129" s="49">
        <v>600</v>
      </c>
      <c r="J129" s="7" t="s">
        <v>751</v>
      </c>
      <c r="K129" s="23">
        <v>598.34</v>
      </c>
      <c r="L129" s="7" t="s">
        <v>710</v>
      </c>
      <c r="M129" s="28" t="s">
        <v>181</v>
      </c>
      <c r="N129" s="7" t="s">
        <v>475</v>
      </c>
      <c r="O129" s="7" t="s">
        <v>1143</v>
      </c>
      <c r="P129" s="7" t="s">
        <v>46</v>
      </c>
      <c r="Q129" s="14" t="s">
        <v>807</v>
      </c>
    </row>
    <row r="130" spans="1:17" s="5" customFormat="1" ht="130.5" customHeight="1" thickBot="1">
      <c r="A130" s="44">
        <v>42981</v>
      </c>
      <c r="B130" s="53" t="s">
        <v>1238</v>
      </c>
      <c r="C130" s="7" t="s">
        <v>1021</v>
      </c>
      <c r="D130" s="62" t="s">
        <v>381</v>
      </c>
      <c r="E130" s="48" t="s">
        <v>1048</v>
      </c>
      <c r="F130" s="48">
        <v>20</v>
      </c>
      <c r="G130" s="17">
        <v>20</v>
      </c>
      <c r="H130" s="17">
        <v>20</v>
      </c>
      <c r="I130" s="49">
        <v>600</v>
      </c>
      <c r="J130" s="7" t="s">
        <v>751</v>
      </c>
      <c r="K130" s="23">
        <v>598.31</v>
      </c>
      <c r="L130" s="7" t="s">
        <v>228</v>
      </c>
      <c r="M130" s="28" t="s">
        <v>1022</v>
      </c>
      <c r="N130" s="7" t="s">
        <v>475</v>
      </c>
      <c r="O130" s="7" t="s">
        <v>1143</v>
      </c>
      <c r="P130" s="7" t="s">
        <v>46</v>
      </c>
      <c r="Q130" s="14" t="s">
        <v>1236</v>
      </c>
    </row>
    <row r="131" spans="1:17" s="5" customFormat="1" ht="93.75" customHeight="1" thickBot="1">
      <c r="A131" s="44">
        <v>43011</v>
      </c>
      <c r="B131" s="48" t="s">
        <v>1304</v>
      </c>
      <c r="C131" s="7" t="s">
        <v>182</v>
      </c>
      <c r="D131" s="62" t="s">
        <v>382</v>
      </c>
      <c r="E131" s="48" t="s">
        <v>1048</v>
      </c>
      <c r="F131" s="48">
        <v>20</v>
      </c>
      <c r="G131" s="17">
        <v>20</v>
      </c>
      <c r="H131" s="17">
        <v>20</v>
      </c>
      <c r="I131" s="49">
        <v>600</v>
      </c>
      <c r="J131" s="7" t="s">
        <v>751</v>
      </c>
      <c r="K131" s="23">
        <v>599.01</v>
      </c>
      <c r="L131" s="7" t="s">
        <v>228</v>
      </c>
      <c r="M131" s="28" t="s">
        <v>442</v>
      </c>
      <c r="N131" s="7" t="s">
        <v>876</v>
      </c>
      <c r="O131" s="7" t="s">
        <v>1143</v>
      </c>
      <c r="P131" s="7" t="s">
        <v>46</v>
      </c>
      <c r="Q131" s="7"/>
    </row>
    <row r="132" spans="1:17" s="5" customFormat="1" ht="65.25" customHeight="1" thickBot="1">
      <c r="A132" s="44">
        <v>43042</v>
      </c>
      <c r="B132" s="48" t="s">
        <v>1305</v>
      </c>
      <c r="C132" s="7" t="s">
        <v>177</v>
      </c>
      <c r="D132" s="62" t="s">
        <v>945</v>
      </c>
      <c r="E132" s="48" t="s">
        <v>1048</v>
      </c>
      <c r="F132" s="48">
        <v>20</v>
      </c>
      <c r="G132" s="17">
        <v>20</v>
      </c>
      <c r="H132" s="17">
        <v>20</v>
      </c>
      <c r="I132" s="49">
        <v>600</v>
      </c>
      <c r="J132" s="7" t="s">
        <v>751</v>
      </c>
      <c r="K132" s="23">
        <v>591.22</v>
      </c>
      <c r="L132" s="7" t="s">
        <v>228</v>
      </c>
      <c r="M132" s="28" t="s">
        <v>178</v>
      </c>
      <c r="N132" s="7" t="s">
        <v>876</v>
      </c>
      <c r="O132" s="7" t="s">
        <v>1143</v>
      </c>
      <c r="P132" s="7" t="s">
        <v>46</v>
      </c>
      <c r="Q132" s="7"/>
    </row>
    <row r="133" spans="1:17" s="5" customFormat="1" ht="102.75" customHeight="1" thickBot="1">
      <c r="A133" s="44">
        <v>43072</v>
      </c>
      <c r="B133" s="53" t="s">
        <v>1239</v>
      </c>
      <c r="C133" s="7" t="s">
        <v>1023</v>
      </c>
      <c r="D133" s="62" t="s">
        <v>381</v>
      </c>
      <c r="E133" s="48" t="s">
        <v>1048</v>
      </c>
      <c r="F133" s="48">
        <v>20</v>
      </c>
      <c r="G133" s="17">
        <v>20</v>
      </c>
      <c r="H133" s="17">
        <v>20</v>
      </c>
      <c r="I133" s="49">
        <v>600</v>
      </c>
      <c r="J133" s="7" t="s">
        <v>751</v>
      </c>
      <c r="K133" s="23">
        <v>596.46</v>
      </c>
      <c r="L133" s="7" t="s">
        <v>228</v>
      </c>
      <c r="M133" s="28" t="s">
        <v>1024</v>
      </c>
      <c r="N133" s="7" t="s">
        <v>876</v>
      </c>
      <c r="O133" s="7" t="s">
        <v>1143</v>
      </c>
      <c r="P133" s="7" t="s">
        <v>46</v>
      </c>
      <c r="Q133" s="14" t="s">
        <v>1241</v>
      </c>
    </row>
    <row r="134" spans="1:17" s="5" customFormat="1" ht="81" customHeight="1" thickBot="1">
      <c r="A134" s="43" t="s">
        <v>1105</v>
      </c>
      <c r="B134" s="53" t="s">
        <v>1240</v>
      </c>
      <c r="C134" s="7" t="s">
        <v>1025</v>
      </c>
      <c r="D134" s="62" t="s">
        <v>763</v>
      </c>
      <c r="E134" s="48" t="s">
        <v>1048</v>
      </c>
      <c r="F134" s="48">
        <v>20</v>
      </c>
      <c r="G134" s="17">
        <v>20</v>
      </c>
      <c r="H134" s="17">
        <v>20</v>
      </c>
      <c r="I134" s="49">
        <v>600</v>
      </c>
      <c r="J134" s="7" t="s">
        <v>751</v>
      </c>
      <c r="K134" s="23">
        <v>600</v>
      </c>
      <c r="L134" s="7" t="s">
        <v>228</v>
      </c>
      <c r="M134" s="28" t="s">
        <v>1026</v>
      </c>
      <c r="N134" s="7" t="s">
        <v>876</v>
      </c>
      <c r="O134" s="7" t="s">
        <v>1143</v>
      </c>
      <c r="P134" s="7" t="s">
        <v>46</v>
      </c>
      <c r="Q134" s="14" t="s">
        <v>1241</v>
      </c>
    </row>
    <row r="135" spans="1:17" s="5" customFormat="1" ht="131.25" customHeight="1" thickBot="1">
      <c r="A135" s="43" t="s">
        <v>1106</v>
      </c>
      <c r="B135" s="48" t="s">
        <v>1306</v>
      </c>
      <c r="C135" s="7" t="s">
        <v>973</v>
      </c>
      <c r="D135" s="62" t="s">
        <v>764</v>
      </c>
      <c r="E135" s="48" t="s">
        <v>1048</v>
      </c>
      <c r="F135" s="48">
        <v>20</v>
      </c>
      <c r="G135" s="17">
        <v>20</v>
      </c>
      <c r="H135" s="17">
        <v>20</v>
      </c>
      <c r="I135" s="49">
        <v>600</v>
      </c>
      <c r="J135" s="7" t="s">
        <v>751</v>
      </c>
      <c r="K135" s="23">
        <v>600</v>
      </c>
      <c r="L135" s="7" t="s">
        <v>228</v>
      </c>
      <c r="M135" s="28" t="s">
        <v>974</v>
      </c>
      <c r="N135" s="7" t="s">
        <v>876</v>
      </c>
      <c r="O135" s="7" t="s">
        <v>1143</v>
      </c>
      <c r="P135" s="7" t="s">
        <v>46</v>
      </c>
      <c r="Q135" s="7"/>
    </row>
    <row r="136" spans="1:17" s="5" customFormat="1" ht="96" customHeight="1" thickBot="1">
      <c r="A136" s="43" t="s">
        <v>1107</v>
      </c>
      <c r="B136" s="48" t="s">
        <v>1307</v>
      </c>
      <c r="C136" s="7" t="s">
        <v>975</v>
      </c>
      <c r="D136" s="62" t="s">
        <v>1232</v>
      </c>
      <c r="E136" s="48" t="s">
        <v>1048</v>
      </c>
      <c r="F136" s="48">
        <v>20</v>
      </c>
      <c r="G136" s="17">
        <v>20</v>
      </c>
      <c r="H136" s="17">
        <v>20</v>
      </c>
      <c r="I136" s="49">
        <v>600</v>
      </c>
      <c r="J136" s="7" t="s">
        <v>751</v>
      </c>
      <c r="K136" s="23">
        <v>599.37</v>
      </c>
      <c r="L136" s="7" t="s">
        <v>228</v>
      </c>
      <c r="M136" s="28" t="s">
        <v>976</v>
      </c>
      <c r="N136" s="7" t="s">
        <v>876</v>
      </c>
      <c r="O136" s="7" t="s">
        <v>1143</v>
      </c>
      <c r="P136" s="7" t="s">
        <v>46</v>
      </c>
      <c r="Q136" s="7"/>
    </row>
    <row r="137" spans="1:17" s="5" customFormat="1" ht="70.5" customHeight="1" thickBot="1">
      <c r="A137" s="43" t="s">
        <v>1108</v>
      </c>
      <c r="B137" s="48" t="s">
        <v>1308</v>
      </c>
      <c r="C137" s="7" t="s">
        <v>1027</v>
      </c>
      <c r="D137" s="62" t="s">
        <v>1233</v>
      </c>
      <c r="E137" s="48" t="s">
        <v>1048</v>
      </c>
      <c r="F137" s="48">
        <v>20</v>
      </c>
      <c r="G137" s="17">
        <v>20</v>
      </c>
      <c r="H137" s="17">
        <v>20</v>
      </c>
      <c r="I137" s="49">
        <v>600</v>
      </c>
      <c r="J137" s="7" t="s">
        <v>751</v>
      </c>
      <c r="K137" s="23">
        <v>594.86</v>
      </c>
      <c r="L137" s="7" t="s">
        <v>228</v>
      </c>
      <c r="M137" s="28" t="s">
        <v>1028</v>
      </c>
      <c r="N137" s="7" t="s">
        <v>876</v>
      </c>
      <c r="O137" s="7" t="s">
        <v>1143</v>
      </c>
      <c r="P137" s="7" t="s">
        <v>46</v>
      </c>
      <c r="Q137" s="7"/>
    </row>
    <row r="138" spans="1:17" s="5" customFormat="1" ht="79.5" customHeight="1" thickBot="1">
      <c r="A138" s="43" t="s">
        <v>1109</v>
      </c>
      <c r="B138" s="48" t="s">
        <v>1309</v>
      </c>
      <c r="C138" s="7" t="s">
        <v>977</v>
      </c>
      <c r="D138" s="62" t="s">
        <v>610</v>
      </c>
      <c r="E138" s="48" t="s">
        <v>1048</v>
      </c>
      <c r="F138" s="48">
        <v>20</v>
      </c>
      <c r="G138" s="17">
        <v>20</v>
      </c>
      <c r="H138" s="17">
        <v>20</v>
      </c>
      <c r="I138" s="49">
        <v>600</v>
      </c>
      <c r="J138" s="7" t="s">
        <v>751</v>
      </c>
      <c r="K138" s="23">
        <v>600</v>
      </c>
      <c r="L138" s="7" t="s">
        <v>710</v>
      </c>
      <c r="M138" s="28" t="s">
        <v>978</v>
      </c>
      <c r="N138" s="7" t="s">
        <v>876</v>
      </c>
      <c r="O138" s="7" t="s">
        <v>1143</v>
      </c>
      <c r="P138" s="7" t="s">
        <v>46</v>
      </c>
      <c r="Q138" s="7"/>
    </row>
    <row r="139" spans="1:17" s="5" customFormat="1" ht="85.5" customHeight="1" thickBot="1">
      <c r="A139" s="43" t="s">
        <v>1110</v>
      </c>
      <c r="B139" s="48" t="s">
        <v>1310</v>
      </c>
      <c r="C139" s="7" t="s">
        <v>1076</v>
      </c>
      <c r="D139" s="62" t="s">
        <v>763</v>
      </c>
      <c r="E139" s="48" t="s">
        <v>1048</v>
      </c>
      <c r="F139" s="48">
        <v>20</v>
      </c>
      <c r="G139" s="17">
        <v>20</v>
      </c>
      <c r="H139" s="17">
        <v>20</v>
      </c>
      <c r="I139" s="49">
        <v>600</v>
      </c>
      <c r="J139" s="7" t="s">
        <v>751</v>
      </c>
      <c r="K139" s="23">
        <v>599.64</v>
      </c>
      <c r="L139" s="7" t="s">
        <v>228</v>
      </c>
      <c r="M139" s="28" t="s">
        <v>1077</v>
      </c>
      <c r="N139" s="7" t="s">
        <v>1072</v>
      </c>
      <c r="O139" s="7" t="s">
        <v>1143</v>
      </c>
      <c r="P139" s="7" t="s">
        <v>46</v>
      </c>
      <c r="Q139" s="7"/>
    </row>
    <row r="140" spans="1:17" s="5" customFormat="1" ht="102" customHeight="1" thickBot="1">
      <c r="A140" s="43" t="s">
        <v>1111</v>
      </c>
      <c r="B140" s="48" t="s">
        <v>1311</v>
      </c>
      <c r="C140" s="7" t="s">
        <v>1073</v>
      </c>
      <c r="D140" s="62" t="s">
        <v>208</v>
      </c>
      <c r="E140" s="48" t="s">
        <v>1048</v>
      </c>
      <c r="F140" s="48">
        <v>20</v>
      </c>
      <c r="G140" s="17">
        <v>20</v>
      </c>
      <c r="H140" s="17">
        <v>20</v>
      </c>
      <c r="I140" s="49">
        <v>600</v>
      </c>
      <c r="J140" s="7" t="s">
        <v>751</v>
      </c>
      <c r="K140" s="23">
        <v>599.74</v>
      </c>
      <c r="L140" s="7" t="s">
        <v>228</v>
      </c>
      <c r="M140" s="28" t="s">
        <v>1075</v>
      </c>
      <c r="N140" s="7" t="s">
        <v>1072</v>
      </c>
      <c r="O140" s="7" t="s">
        <v>1143</v>
      </c>
      <c r="P140" s="7" t="s">
        <v>46</v>
      </c>
      <c r="Q140" s="7"/>
    </row>
    <row r="141" spans="1:17" s="5" customFormat="1" ht="108.75" customHeight="1" thickBot="1">
      <c r="A141" s="43" t="s">
        <v>1112</v>
      </c>
      <c r="B141" s="48" t="s">
        <v>1312</v>
      </c>
      <c r="C141" s="7" t="s">
        <v>1071</v>
      </c>
      <c r="D141" s="62" t="s">
        <v>1232</v>
      </c>
      <c r="E141" s="48" t="s">
        <v>1048</v>
      </c>
      <c r="F141" s="48">
        <v>20</v>
      </c>
      <c r="G141" s="17">
        <v>20</v>
      </c>
      <c r="H141" s="17">
        <v>20</v>
      </c>
      <c r="I141" s="49">
        <v>600</v>
      </c>
      <c r="J141" s="7" t="s">
        <v>751</v>
      </c>
      <c r="K141" s="23">
        <v>587.3</v>
      </c>
      <c r="L141" s="7" t="s">
        <v>228</v>
      </c>
      <c r="M141" s="28" t="s">
        <v>1074</v>
      </c>
      <c r="N141" s="7" t="s">
        <v>1072</v>
      </c>
      <c r="O141" s="7" t="s">
        <v>1143</v>
      </c>
      <c r="P141" s="7" t="s">
        <v>46</v>
      </c>
      <c r="Q141" s="7"/>
    </row>
    <row r="142" spans="1:17" s="5" customFormat="1" ht="87" customHeight="1" thickBot="1">
      <c r="A142" s="43" t="s">
        <v>1113</v>
      </c>
      <c r="B142" s="48" t="s">
        <v>1313</v>
      </c>
      <c r="C142" s="7" t="s">
        <v>1078</v>
      </c>
      <c r="D142" s="62" t="s">
        <v>382</v>
      </c>
      <c r="E142" s="48" t="s">
        <v>1048</v>
      </c>
      <c r="F142" s="48">
        <v>20</v>
      </c>
      <c r="G142" s="17">
        <v>20</v>
      </c>
      <c r="H142" s="17">
        <v>20</v>
      </c>
      <c r="I142" s="49">
        <v>600</v>
      </c>
      <c r="J142" s="7" t="s">
        <v>751</v>
      </c>
      <c r="K142" s="23">
        <v>600</v>
      </c>
      <c r="L142" s="7" t="s">
        <v>228</v>
      </c>
      <c r="M142" s="28" t="s">
        <v>1079</v>
      </c>
      <c r="N142" s="7" t="s">
        <v>1080</v>
      </c>
      <c r="O142" s="7" t="s">
        <v>1143</v>
      </c>
      <c r="P142" s="7" t="s">
        <v>46</v>
      </c>
      <c r="Q142" s="7"/>
    </row>
    <row r="143" spans="1:17" s="5" customFormat="1" ht="66.75" customHeight="1" thickBot="1">
      <c r="A143" s="43" t="s">
        <v>1114</v>
      </c>
      <c r="B143" s="48" t="s">
        <v>1314</v>
      </c>
      <c r="C143" s="7" t="s">
        <v>146</v>
      </c>
      <c r="D143" s="62" t="s">
        <v>209</v>
      </c>
      <c r="E143" s="48" t="s">
        <v>1048</v>
      </c>
      <c r="F143" s="48">
        <v>20</v>
      </c>
      <c r="G143" s="48">
        <v>20</v>
      </c>
      <c r="H143" s="48">
        <v>20</v>
      </c>
      <c r="I143" s="49">
        <v>600</v>
      </c>
      <c r="J143" s="7" t="s">
        <v>751</v>
      </c>
      <c r="K143" s="23">
        <v>583.74</v>
      </c>
      <c r="L143" s="7" t="s">
        <v>228</v>
      </c>
      <c r="M143" s="28" t="s">
        <v>147</v>
      </c>
      <c r="N143" s="7" t="s">
        <v>876</v>
      </c>
      <c r="O143" s="7" t="s">
        <v>1143</v>
      </c>
      <c r="P143" s="7" t="s">
        <v>46</v>
      </c>
      <c r="Q143" s="7"/>
    </row>
    <row r="144" spans="1:17" s="5" customFormat="1" ht="93" customHeight="1" thickBot="1">
      <c r="A144" s="43" t="s">
        <v>1115</v>
      </c>
      <c r="B144" s="48" t="s">
        <v>1315</v>
      </c>
      <c r="C144" s="7" t="s">
        <v>1409</v>
      </c>
      <c r="D144" s="82" t="s">
        <v>210</v>
      </c>
      <c r="E144" s="48" t="s">
        <v>1048</v>
      </c>
      <c r="F144" s="48">
        <v>20</v>
      </c>
      <c r="G144" s="17">
        <v>20</v>
      </c>
      <c r="H144" s="17">
        <v>20</v>
      </c>
      <c r="I144" s="49">
        <v>600</v>
      </c>
      <c r="J144" s="7" t="s">
        <v>751</v>
      </c>
      <c r="K144" s="23">
        <v>581.69</v>
      </c>
      <c r="L144" s="7" t="s">
        <v>228</v>
      </c>
      <c r="M144" s="28" t="s">
        <v>1410</v>
      </c>
      <c r="N144" s="7" t="s">
        <v>876</v>
      </c>
      <c r="O144" s="7" t="s">
        <v>1143</v>
      </c>
      <c r="P144" s="7" t="s">
        <v>46</v>
      </c>
      <c r="Q144" s="7"/>
    </row>
    <row r="145" spans="1:17" s="5" customFormat="1" ht="84" customHeight="1" thickBot="1">
      <c r="A145" s="43" t="s">
        <v>1116</v>
      </c>
      <c r="B145" s="48" t="s">
        <v>1316</v>
      </c>
      <c r="C145" s="7" t="s">
        <v>1411</v>
      </c>
      <c r="D145" s="82" t="s">
        <v>728</v>
      </c>
      <c r="E145" s="48" t="s">
        <v>1048</v>
      </c>
      <c r="F145" s="48">
        <v>20</v>
      </c>
      <c r="G145" s="17">
        <v>20</v>
      </c>
      <c r="H145" s="17">
        <v>20</v>
      </c>
      <c r="I145" s="49">
        <v>600</v>
      </c>
      <c r="J145" s="7" t="s">
        <v>751</v>
      </c>
      <c r="K145" s="23">
        <v>516.5</v>
      </c>
      <c r="L145" s="7" t="s">
        <v>228</v>
      </c>
      <c r="M145" s="28" t="s">
        <v>1412</v>
      </c>
      <c r="N145" s="7" t="s">
        <v>876</v>
      </c>
      <c r="O145" s="7" t="s">
        <v>1143</v>
      </c>
      <c r="P145" s="7" t="s">
        <v>46</v>
      </c>
      <c r="Q145" s="7"/>
    </row>
    <row r="146" spans="1:17" s="5" customFormat="1" ht="117.75" customHeight="1" thickBot="1">
      <c r="A146" s="43" t="s">
        <v>1117</v>
      </c>
      <c r="B146" s="48" t="s">
        <v>1317</v>
      </c>
      <c r="C146" s="7" t="s">
        <v>1413</v>
      </c>
      <c r="D146" s="82" t="s">
        <v>729</v>
      </c>
      <c r="E146" s="48" t="s">
        <v>1048</v>
      </c>
      <c r="F146" s="48">
        <v>20</v>
      </c>
      <c r="G146" s="17">
        <v>20</v>
      </c>
      <c r="H146" s="17">
        <v>20</v>
      </c>
      <c r="I146" s="49">
        <v>600</v>
      </c>
      <c r="J146" s="7" t="s">
        <v>751</v>
      </c>
      <c r="K146" s="23">
        <v>600</v>
      </c>
      <c r="L146" s="7" t="s">
        <v>228</v>
      </c>
      <c r="M146" s="28" t="s">
        <v>1182</v>
      </c>
      <c r="N146" s="7" t="s">
        <v>876</v>
      </c>
      <c r="O146" s="7" t="s">
        <v>1143</v>
      </c>
      <c r="P146" s="7" t="s">
        <v>46</v>
      </c>
      <c r="Q146" s="7"/>
    </row>
    <row r="147" spans="1:17" s="5" customFormat="1" ht="91.5" customHeight="1" thickBot="1">
      <c r="A147" s="43" t="s">
        <v>1118</v>
      </c>
      <c r="B147" s="48" t="s">
        <v>1318</v>
      </c>
      <c r="C147" s="7" t="s">
        <v>150</v>
      </c>
      <c r="D147" s="62" t="s">
        <v>730</v>
      </c>
      <c r="E147" s="48" t="s">
        <v>1048</v>
      </c>
      <c r="F147" s="48">
        <v>20</v>
      </c>
      <c r="G147" s="17">
        <v>20</v>
      </c>
      <c r="H147" s="17">
        <v>20</v>
      </c>
      <c r="I147" s="49">
        <v>600</v>
      </c>
      <c r="J147" s="7" t="s">
        <v>751</v>
      </c>
      <c r="K147" s="23">
        <v>599.25</v>
      </c>
      <c r="L147" s="7" t="s">
        <v>228</v>
      </c>
      <c r="M147" s="28" t="s">
        <v>151</v>
      </c>
      <c r="N147" s="7" t="s">
        <v>876</v>
      </c>
      <c r="O147" s="7" t="s">
        <v>1143</v>
      </c>
      <c r="P147" s="7" t="s">
        <v>46</v>
      </c>
      <c r="Q147" s="7"/>
    </row>
    <row r="148" spans="1:17" s="5" customFormat="1" ht="62.25" customHeight="1" thickBot="1">
      <c r="A148" s="43" t="s">
        <v>1119</v>
      </c>
      <c r="B148" s="48" t="s">
        <v>1319</v>
      </c>
      <c r="C148" s="7" t="s">
        <v>148</v>
      </c>
      <c r="D148" s="62" t="s">
        <v>1301</v>
      </c>
      <c r="E148" s="48" t="s">
        <v>1048</v>
      </c>
      <c r="F148" s="48">
        <v>20</v>
      </c>
      <c r="G148" s="17">
        <v>20</v>
      </c>
      <c r="H148" s="17">
        <v>20</v>
      </c>
      <c r="I148" s="49">
        <v>600</v>
      </c>
      <c r="J148" s="7" t="s">
        <v>751</v>
      </c>
      <c r="K148" s="23">
        <v>600</v>
      </c>
      <c r="L148" s="7" t="s">
        <v>228</v>
      </c>
      <c r="M148" s="28" t="s">
        <v>149</v>
      </c>
      <c r="N148" s="7" t="s">
        <v>876</v>
      </c>
      <c r="O148" s="7" t="s">
        <v>1143</v>
      </c>
      <c r="P148" s="7" t="s">
        <v>46</v>
      </c>
      <c r="Q148" s="7"/>
    </row>
    <row r="149" spans="1:17" s="5" customFormat="1" ht="84" customHeight="1" thickBot="1">
      <c r="A149" s="43" t="s">
        <v>1120</v>
      </c>
      <c r="B149" s="48" t="s">
        <v>1320</v>
      </c>
      <c r="C149" s="7" t="s">
        <v>1718</v>
      </c>
      <c r="D149" s="82" t="s">
        <v>1134</v>
      </c>
      <c r="E149" s="48" t="s">
        <v>1048</v>
      </c>
      <c r="F149" s="48">
        <v>20</v>
      </c>
      <c r="G149" s="17">
        <v>20</v>
      </c>
      <c r="H149" s="17">
        <v>20</v>
      </c>
      <c r="I149" s="49">
        <v>600</v>
      </c>
      <c r="J149" s="7" t="s">
        <v>751</v>
      </c>
      <c r="K149" s="23">
        <v>600</v>
      </c>
      <c r="L149" s="7" t="s">
        <v>228</v>
      </c>
      <c r="M149" s="28" t="s">
        <v>1719</v>
      </c>
      <c r="N149" s="7" t="s">
        <v>876</v>
      </c>
      <c r="O149" s="7" t="s">
        <v>1143</v>
      </c>
      <c r="P149" s="7" t="s">
        <v>46</v>
      </c>
      <c r="Q149" s="7"/>
    </row>
    <row r="150" spans="1:17" s="5" customFormat="1" ht="87" customHeight="1" thickBot="1">
      <c r="A150" s="43" t="s">
        <v>1121</v>
      </c>
      <c r="B150" s="48" t="s">
        <v>1321</v>
      </c>
      <c r="C150" s="7" t="s">
        <v>1642</v>
      </c>
      <c r="D150" s="82" t="s">
        <v>1301</v>
      </c>
      <c r="E150" s="48" t="s">
        <v>1048</v>
      </c>
      <c r="F150" s="48">
        <v>20</v>
      </c>
      <c r="G150" s="17">
        <v>20</v>
      </c>
      <c r="H150" s="17">
        <v>20</v>
      </c>
      <c r="I150" s="49">
        <v>600</v>
      </c>
      <c r="J150" s="7" t="s">
        <v>751</v>
      </c>
      <c r="K150" s="23">
        <v>599.27</v>
      </c>
      <c r="L150" s="7" t="s">
        <v>228</v>
      </c>
      <c r="M150" s="28" t="s">
        <v>1629</v>
      </c>
      <c r="N150" s="7" t="s">
        <v>876</v>
      </c>
      <c r="O150" s="7" t="s">
        <v>1143</v>
      </c>
      <c r="P150" s="7" t="s">
        <v>46</v>
      </c>
      <c r="Q150" s="7"/>
    </row>
    <row r="151" spans="1:17" s="5" customFormat="1" ht="79.5" customHeight="1" thickBot="1">
      <c r="A151" s="43" t="s">
        <v>1122</v>
      </c>
      <c r="B151" s="48" t="s">
        <v>1322</v>
      </c>
      <c r="C151" s="7" t="s">
        <v>979</v>
      </c>
      <c r="D151" s="62" t="s">
        <v>209</v>
      </c>
      <c r="E151" s="48" t="s">
        <v>1048</v>
      </c>
      <c r="F151" s="48">
        <v>20</v>
      </c>
      <c r="G151" s="17">
        <v>20</v>
      </c>
      <c r="H151" s="17">
        <v>20</v>
      </c>
      <c r="I151" s="49">
        <v>600</v>
      </c>
      <c r="J151" s="7" t="s">
        <v>751</v>
      </c>
      <c r="K151" s="23">
        <v>598.43</v>
      </c>
      <c r="L151" s="7" t="s">
        <v>228</v>
      </c>
      <c r="M151" s="28" t="s">
        <v>145</v>
      </c>
      <c r="N151" s="7" t="s">
        <v>876</v>
      </c>
      <c r="O151" s="7" t="s">
        <v>1143</v>
      </c>
      <c r="P151" s="7" t="s">
        <v>46</v>
      </c>
      <c r="Q151" s="7"/>
    </row>
    <row r="152" spans="1:17" s="5" customFormat="1" ht="94.5" customHeight="1" thickBot="1">
      <c r="A152" s="43" t="s">
        <v>1123</v>
      </c>
      <c r="B152" s="48" t="s">
        <v>880</v>
      </c>
      <c r="C152" s="7" t="s">
        <v>1720</v>
      </c>
      <c r="D152" s="82" t="s">
        <v>381</v>
      </c>
      <c r="E152" s="48" t="s">
        <v>1048</v>
      </c>
      <c r="F152" s="48">
        <v>20</v>
      </c>
      <c r="G152" s="17">
        <v>20</v>
      </c>
      <c r="H152" s="17">
        <v>20</v>
      </c>
      <c r="I152" s="49">
        <v>600</v>
      </c>
      <c r="J152" s="7" t="s">
        <v>751</v>
      </c>
      <c r="K152" s="23">
        <v>598.86</v>
      </c>
      <c r="L152" s="7" t="s">
        <v>228</v>
      </c>
      <c r="M152" s="28" t="s">
        <v>1631</v>
      </c>
      <c r="N152" s="7" t="s">
        <v>876</v>
      </c>
      <c r="O152" s="7" t="s">
        <v>1143</v>
      </c>
      <c r="P152" s="7" t="s">
        <v>46</v>
      </c>
      <c r="Q152" s="7"/>
    </row>
    <row r="153" spans="1:17" s="5" customFormat="1" ht="96.75" customHeight="1" thickBot="1">
      <c r="A153" s="43" t="s">
        <v>1124</v>
      </c>
      <c r="B153" s="48" t="s">
        <v>881</v>
      </c>
      <c r="C153" s="7" t="s">
        <v>1721</v>
      </c>
      <c r="D153" s="82" t="s">
        <v>1302</v>
      </c>
      <c r="E153" s="48" t="s">
        <v>1048</v>
      </c>
      <c r="F153" s="48">
        <v>20</v>
      </c>
      <c r="G153" s="17">
        <v>20</v>
      </c>
      <c r="H153" s="17">
        <v>20</v>
      </c>
      <c r="I153" s="49">
        <v>600</v>
      </c>
      <c r="J153" s="7" t="s">
        <v>751</v>
      </c>
      <c r="K153" s="23">
        <v>600</v>
      </c>
      <c r="L153" s="7" t="s">
        <v>228</v>
      </c>
      <c r="M153" s="28" t="s">
        <v>985</v>
      </c>
      <c r="N153" s="7" t="s">
        <v>876</v>
      </c>
      <c r="O153" s="7" t="s">
        <v>1143</v>
      </c>
      <c r="P153" s="7" t="s">
        <v>46</v>
      </c>
      <c r="Q153" s="14"/>
    </row>
    <row r="154" spans="1:17" s="5" customFormat="1" ht="111.75" customHeight="1" thickBot="1">
      <c r="A154" s="43" t="s">
        <v>1125</v>
      </c>
      <c r="B154" s="48" t="s">
        <v>882</v>
      </c>
      <c r="C154" s="7" t="s">
        <v>1918</v>
      </c>
      <c r="D154" s="82" t="s">
        <v>1302</v>
      </c>
      <c r="E154" s="48" t="s">
        <v>1048</v>
      </c>
      <c r="F154" s="48">
        <v>20</v>
      </c>
      <c r="G154" s="17">
        <v>20</v>
      </c>
      <c r="H154" s="17">
        <v>20</v>
      </c>
      <c r="I154" s="49">
        <v>600</v>
      </c>
      <c r="J154" s="7" t="s">
        <v>751</v>
      </c>
      <c r="K154" s="23">
        <v>600</v>
      </c>
      <c r="L154" s="7" t="s">
        <v>228</v>
      </c>
      <c r="M154" s="28" t="s">
        <v>1919</v>
      </c>
      <c r="N154" s="7" t="s">
        <v>876</v>
      </c>
      <c r="O154" s="7" t="s">
        <v>1143</v>
      </c>
      <c r="P154" s="7" t="s">
        <v>46</v>
      </c>
      <c r="Q154" s="14"/>
    </row>
    <row r="155" spans="1:17" s="5" customFormat="1" ht="103.5" customHeight="1" thickBot="1">
      <c r="A155" s="43" t="s">
        <v>1126</v>
      </c>
      <c r="B155" s="48" t="s">
        <v>883</v>
      </c>
      <c r="C155" s="7" t="s">
        <v>1920</v>
      </c>
      <c r="D155" s="82" t="s">
        <v>1233</v>
      </c>
      <c r="E155" s="48" t="s">
        <v>1048</v>
      </c>
      <c r="F155" s="48">
        <v>20</v>
      </c>
      <c r="G155" s="17">
        <v>20</v>
      </c>
      <c r="H155" s="17">
        <v>20</v>
      </c>
      <c r="I155" s="49">
        <v>600</v>
      </c>
      <c r="J155" s="7" t="s">
        <v>751</v>
      </c>
      <c r="K155" s="23">
        <v>600</v>
      </c>
      <c r="L155" s="7" t="s">
        <v>228</v>
      </c>
      <c r="M155" s="28" t="s">
        <v>1921</v>
      </c>
      <c r="N155" s="7" t="s">
        <v>876</v>
      </c>
      <c r="O155" s="7" t="s">
        <v>1143</v>
      </c>
      <c r="P155" s="7" t="s">
        <v>46</v>
      </c>
      <c r="Q155" s="14"/>
    </row>
    <row r="156" spans="1:17" s="5" customFormat="1" ht="84.75" customHeight="1" thickBot="1">
      <c r="A156" s="43" t="s">
        <v>1127</v>
      </c>
      <c r="B156" s="48" t="s">
        <v>884</v>
      </c>
      <c r="C156" s="7" t="s">
        <v>1922</v>
      </c>
      <c r="D156" s="82" t="s">
        <v>1302</v>
      </c>
      <c r="E156" s="48" t="s">
        <v>1048</v>
      </c>
      <c r="F156" s="48">
        <v>20</v>
      </c>
      <c r="G156" s="17">
        <v>20</v>
      </c>
      <c r="H156" s="17">
        <v>20</v>
      </c>
      <c r="I156" s="49">
        <v>600</v>
      </c>
      <c r="J156" s="7" t="s">
        <v>751</v>
      </c>
      <c r="K156" s="23">
        <v>600</v>
      </c>
      <c r="L156" s="7" t="s">
        <v>228</v>
      </c>
      <c r="M156" s="28" t="s">
        <v>1923</v>
      </c>
      <c r="N156" s="7" t="s">
        <v>876</v>
      </c>
      <c r="O156" s="7" t="s">
        <v>1143</v>
      </c>
      <c r="P156" s="7" t="s">
        <v>46</v>
      </c>
      <c r="Q156" s="14"/>
    </row>
    <row r="157" spans="1:17" s="5" customFormat="1" ht="100.5" customHeight="1" thickBot="1">
      <c r="A157" s="43" t="s">
        <v>1128</v>
      </c>
      <c r="B157" s="48" t="s">
        <v>883</v>
      </c>
      <c r="C157" s="7" t="s">
        <v>1924</v>
      </c>
      <c r="D157" s="82" t="s">
        <v>1233</v>
      </c>
      <c r="E157" s="48" t="s">
        <v>1048</v>
      </c>
      <c r="F157" s="48">
        <v>20</v>
      </c>
      <c r="G157" s="17">
        <v>21</v>
      </c>
      <c r="H157" s="17">
        <v>21</v>
      </c>
      <c r="I157" s="49">
        <v>600</v>
      </c>
      <c r="J157" s="7" t="s">
        <v>751</v>
      </c>
      <c r="K157" s="23">
        <v>600</v>
      </c>
      <c r="L157" s="7" t="s">
        <v>228</v>
      </c>
      <c r="M157" s="28" t="s">
        <v>1925</v>
      </c>
      <c r="N157" s="7" t="s">
        <v>876</v>
      </c>
      <c r="O157" s="7" t="s">
        <v>1143</v>
      </c>
      <c r="P157" s="7" t="s">
        <v>46</v>
      </c>
      <c r="Q157" s="14"/>
    </row>
    <row r="158" spans="1:17" s="5" customFormat="1" ht="104.25" customHeight="1" thickBot="1">
      <c r="A158" s="43" t="s">
        <v>1129</v>
      </c>
      <c r="B158" s="48" t="s">
        <v>885</v>
      </c>
      <c r="C158" s="7" t="s">
        <v>1926</v>
      </c>
      <c r="D158" s="82" t="s">
        <v>210</v>
      </c>
      <c r="E158" s="48" t="s">
        <v>1048</v>
      </c>
      <c r="F158" s="48">
        <v>20</v>
      </c>
      <c r="G158" s="17">
        <v>20</v>
      </c>
      <c r="H158" s="17">
        <v>20</v>
      </c>
      <c r="I158" s="49">
        <v>600</v>
      </c>
      <c r="J158" s="7" t="s">
        <v>751</v>
      </c>
      <c r="K158" s="23">
        <v>583.47</v>
      </c>
      <c r="L158" s="7" t="s">
        <v>228</v>
      </c>
      <c r="M158" s="28" t="s">
        <v>1927</v>
      </c>
      <c r="N158" s="7" t="s">
        <v>876</v>
      </c>
      <c r="O158" s="7" t="s">
        <v>1143</v>
      </c>
      <c r="P158" s="7" t="s">
        <v>46</v>
      </c>
      <c r="Q158" s="14"/>
    </row>
    <row r="159" spans="1:17" s="5" customFormat="1" ht="77.25" customHeight="1" thickBot="1">
      <c r="A159" s="43" t="s">
        <v>1130</v>
      </c>
      <c r="B159" s="48" t="s">
        <v>886</v>
      </c>
      <c r="C159" s="7" t="s">
        <v>1928</v>
      </c>
      <c r="D159" s="82" t="s">
        <v>1135</v>
      </c>
      <c r="E159" s="48" t="s">
        <v>1048</v>
      </c>
      <c r="F159" s="48">
        <v>20</v>
      </c>
      <c r="G159" s="17">
        <v>25</v>
      </c>
      <c r="H159" s="17">
        <v>25</v>
      </c>
      <c r="I159" s="49">
        <v>600</v>
      </c>
      <c r="J159" s="7" t="s">
        <v>751</v>
      </c>
      <c r="K159" s="23">
        <v>600</v>
      </c>
      <c r="L159" s="7" t="s">
        <v>228</v>
      </c>
      <c r="M159" s="28" t="s">
        <v>1929</v>
      </c>
      <c r="N159" s="7" t="s">
        <v>876</v>
      </c>
      <c r="O159" s="7" t="s">
        <v>1143</v>
      </c>
      <c r="P159" s="7" t="s">
        <v>46</v>
      </c>
      <c r="Q159" s="14"/>
    </row>
    <row r="160" spans="1:17" s="5" customFormat="1" ht="130.5" customHeight="1" thickBot="1">
      <c r="A160" s="43" t="s">
        <v>1131</v>
      </c>
      <c r="B160" s="48" t="s">
        <v>898</v>
      </c>
      <c r="C160" s="7" t="s">
        <v>1930</v>
      </c>
      <c r="D160" s="82" t="s">
        <v>1303</v>
      </c>
      <c r="E160" s="48" t="s">
        <v>1048</v>
      </c>
      <c r="F160" s="48">
        <v>20</v>
      </c>
      <c r="G160" s="17">
        <v>20</v>
      </c>
      <c r="H160" s="17">
        <v>20</v>
      </c>
      <c r="I160" s="49">
        <v>600</v>
      </c>
      <c r="J160" s="7" t="s">
        <v>751</v>
      </c>
      <c r="K160" s="23">
        <v>599</v>
      </c>
      <c r="L160" s="7" t="s">
        <v>228</v>
      </c>
      <c r="M160" s="28" t="s">
        <v>1931</v>
      </c>
      <c r="N160" s="7" t="s">
        <v>876</v>
      </c>
      <c r="O160" s="7" t="s">
        <v>1143</v>
      </c>
      <c r="P160" s="7" t="s">
        <v>46</v>
      </c>
      <c r="Q160" s="14"/>
    </row>
    <row r="161" spans="1:17" s="5" customFormat="1" ht="111" customHeight="1" thickBot="1">
      <c r="A161" s="43" t="s">
        <v>1132</v>
      </c>
      <c r="B161" s="48" t="s">
        <v>899</v>
      </c>
      <c r="C161" s="7" t="s">
        <v>1932</v>
      </c>
      <c r="D161" s="82" t="s">
        <v>210</v>
      </c>
      <c r="E161" s="48" t="s">
        <v>1048</v>
      </c>
      <c r="F161" s="48">
        <v>20</v>
      </c>
      <c r="G161" s="17">
        <v>20</v>
      </c>
      <c r="H161" s="17">
        <v>20</v>
      </c>
      <c r="I161" s="49">
        <v>600</v>
      </c>
      <c r="J161" s="7" t="s">
        <v>751</v>
      </c>
      <c r="K161" s="23">
        <v>584.61</v>
      </c>
      <c r="L161" s="7" t="s">
        <v>228</v>
      </c>
      <c r="M161" s="28" t="s">
        <v>1933</v>
      </c>
      <c r="N161" s="7" t="s">
        <v>876</v>
      </c>
      <c r="O161" s="7" t="s">
        <v>1143</v>
      </c>
      <c r="P161" s="7" t="s">
        <v>46</v>
      </c>
      <c r="Q161" s="14"/>
    </row>
    <row r="162" spans="1:17" s="5" customFormat="1" ht="212.25" customHeight="1">
      <c r="A162" s="43" t="s">
        <v>900</v>
      </c>
      <c r="B162" s="48" t="s">
        <v>51</v>
      </c>
      <c r="C162" s="48" t="s">
        <v>1643</v>
      </c>
      <c r="D162" s="89" t="s">
        <v>50</v>
      </c>
      <c r="E162" s="48" t="s">
        <v>750</v>
      </c>
      <c r="F162" s="102">
        <v>198</v>
      </c>
      <c r="G162" s="17">
        <v>198</v>
      </c>
      <c r="H162" s="17">
        <v>148</v>
      </c>
      <c r="I162" s="92">
        <v>220304.29</v>
      </c>
      <c r="J162" s="7" t="s">
        <v>751</v>
      </c>
      <c r="K162" s="23">
        <f>30415.45+100368+55261.84+23235+11024</f>
        <v>220304.28999999998</v>
      </c>
      <c r="L162" s="7" t="s">
        <v>710</v>
      </c>
      <c r="M162" s="28" t="s">
        <v>1644</v>
      </c>
      <c r="N162" s="7" t="s">
        <v>475</v>
      </c>
      <c r="O162" s="7" t="s">
        <v>1143</v>
      </c>
      <c r="P162" s="7" t="s">
        <v>46</v>
      </c>
      <c r="Q162" s="14" t="s">
        <v>1788</v>
      </c>
    </row>
    <row r="163" spans="1:17" s="5" customFormat="1" ht="48.75" customHeight="1">
      <c r="A163" s="43" t="s">
        <v>901</v>
      </c>
      <c r="B163" s="48" t="s">
        <v>1193</v>
      </c>
      <c r="C163" s="7"/>
      <c r="D163" s="4" t="s">
        <v>359</v>
      </c>
      <c r="E163" s="48" t="s">
        <v>1048</v>
      </c>
      <c r="F163" s="48">
        <v>200</v>
      </c>
      <c r="G163" s="17"/>
      <c r="H163" s="17"/>
      <c r="I163" s="49">
        <v>6000</v>
      </c>
      <c r="J163" s="7" t="s">
        <v>751</v>
      </c>
      <c r="K163" s="23"/>
      <c r="L163" s="7"/>
      <c r="M163" s="28"/>
      <c r="N163" s="7"/>
      <c r="O163" s="7"/>
      <c r="P163" s="7"/>
      <c r="Q163" s="14"/>
    </row>
    <row r="164" spans="1:17" s="5" customFormat="1" ht="132" customHeight="1" thickBot="1">
      <c r="A164" s="43" t="s">
        <v>902</v>
      </c>
      <c r="B164" s="53" t="s">
        <v>993</v>
      </c>
      <c r="C164" s="7" t="s">
        <v>786</v>
      </c>
      <c r="D164" s="61" t="s">
        <v>360</v>
      </c>
      <c r="E164" s="48" t="s">
        <v>1048</v>
      </c>
      <c r="F164" s="48">
        <v>10</v>
      </c>
      <c r="G164" s="17">
        <v>10</v>
      </c>
      <c r="H164" s="17">
        <v>4</v>
      </c>
      <c r="I164" s="49">
        <v>300</v>
      </c>
      <c r="J164" s="7" t="s">
        <v>751</v>
      </c>
      <c r="K164" s="23">
        <v>300</v>
      </c>
      <c r="L164" s="7" t="s">
        <v>710</v>
      </c>
      <c r="M164" s="28" t="s">
        <v>787</v>
      </c>
      <c r="N164" s="7" t="s">
        <v>228</v>
      </c>
      <c r="O164" s="7" t="s">
        <v>1143</v>
      </c>
      <c r="P164" s="7" t="s">
        <v>46</v>
      </c>
      <c r="Q164" s="14" t="s">
        <v>808</v>
      </c>
    </row>
    <row r="165" spans="1:17" s="5" customFormat="1" ht="214.5" customHeight="1" thickBot="1">
      <c r="A165" s="43" t="s">
        <v>903</v>
      </c>
      <c r="B165" s="53" t="s">
        <v>1242</v>
      </c>
      <c r="C165" s="7" t="s">
        <v>1401</v>
      </c>
      <c r="D165" s="81" t="s">
        <v>0</v>
      </c>
      <c r="E165" s="48" t="s">
        <v>1048</v>
      </c>
      <c r="F165" s="48">
        <v>10</v>
      </c>
      <c r="G165" s="17">
        <v>11</v>
      </c>
      <c r="H165" s="17">
        <v>7</v>
      </c>
      <c r="I165" s="49">
        <v>300</v>
      </c>
      <c r="J165" s="7" t="s">
        <v>751</v>
      </c>
      <c r="K165" s="23">
        <v>300</v>
      </c>
      <c r="L165" s="7" t="s">
        <v>710</v>
      </c>
      <c r="M165" s="28" t="s">
        <v>1402</v>
      </c>
      <c r="N165" s="7" t="s">
        <v>228</v>
      </c>
      <c r="O165" s="7" t="s">
        <v>1143</v>
      </c>
      <c r="P165" s="7" t="s">
        <v>46</v>
      </c>
      <c r="Q165" s="14" t="s">
        <v>1243</v>
      </c>
    </row>
    <row r="166" spans="1:17" s="5" customFormat="1" ht="64.5" customHeight="1" thickBot="1">
      <c r="A166" s="43" t="s">
        <v>904</v>
      </c>
      <c r="B166" s="53" t="s">
        <v>994</v>
      </c>
      <c r="C166" s="7" t="s">
        <v>961</v>
      </c>
      <c r="D166" s="61" t="s">
        <v>1</v>
      </c>
      <c r="E166" s="48" t="s">
        <v>1048</v>
      </c>
      <c r="F166" s="48">
        <v>10</v>
      </c>
      <c r="G166" s="17">
        <v>10</v>
      </c>
      <c r="H166" s="17">
        <v>5</v>
      </c>
      <c r="I166" s="49">
        <v>300</v>
      </c>
      <c r="J166" s="7" t="s">
        <v>751</v>
      </c>
      <c r="K166" s="23">
        <v>300</v>
      </c>
      <c r="L166" s="7" t="s">
        <v>710</v>
      </c>
      <c r="M166" s="28" t="s">
        <v>960</v>
      </c>
      <c r="N166" s="7" t="s">
        <v>228</v>
      </c>
      <c r="O166" s="7" t="s">
        <v>1143</v>
      </c>
      <c r="P166" s="7" t="s">
        <v>46</v>
      </c>
      <c r="Q166" s="14" t="s">
        <v>808</v>
      </c>
    </row>
    <row r="167" spans="1:17" s="5" customFormat="1" ht="139.5" customHeight="1" thickBot="1">
      <c r="A167" s="43" t="s">
        <v>905</v>
      </c>
      <c r="B167" s="48" t="s">
        <v>1202</v>
      </c>
      <c r="C167" s="7" t="s">
        <v>788</v>
      </c>
      <c r="D167" s="61" t="s">
        <v>2</v>
      </c>
      <c r="E167" s="48" t="s">
        <v>1048</v>
      </c>
      <c r="F167" s="48">
        <v>10</v>
      </c>
      <c r="G167" s="17">
        <v>10</v>
      </c>
      <c r="H167" s="17">
        <v>5</v>
      </c>
      <c r="I167" s="49">
        <v>300</v>
      </c>
      <c r="J167" s="7" t="s">
        <v>751</v>
      </c>
      <c r="K167" s="23">
        <v>226.81</v>
      </c>
      <c r="L167" s="7" t="s">
        <v>710</v>
      </c>
      <c r="M167" s="28" t="s">
        <v>789</v>
      </c>
      <c r="N167" s="7" t="s">
        <v>228</v>
      </c>
      <c r="O167" s="7" t="s">
        <v>1143</v>
      </c>
      <c r="P167" s="7" t="s">
        <v>46</v>
      </c>
      <c r="Q167" s="14"/>
    </row>
    <row r="168" spans="1:17" s="5" customFormat="1" ht="137.25" customHeight="1" thickBot="1">
      <c r="A168" s="43" t="s">
        <v>906</v>
      </c>
      <c r="B168" s="48" t="s">
        <v>1203</v>
      </c>
      <c r="C168" s="7" t="s">
        <v>962</v>
      </c>
      <c r="D168" s="61" t="s">
        <v>3</v>
      </c>
      <c r="E168" s="48" t="s">
        <v>1048</v>
      </c>
      <c r="F168" s="48">
        <v>10</v>
      </c>
      <c r="G168" s="17">
        <v>10</v>
      </c>
      <c r="H168" s="17">
        <v>5</v>
      </c>
      <c r="I168" s="49">
        <v>300</v>
      </c>
      <c r="J168" s="7" t="s">
        <v>751</v>
      </c>
      <c r="K168" s="23">
        <v>299.19</v>
      </c>
      <c r="L168" s="7" t="s">
        <v>710</v>
      </c>
      <c r="M168" s="28" t="s">
        <v>489</v>
      </c>
      <c r="N168" s="7" t="s">
        <v>228</v>
      </c>
      <c r="O168" s="7" t="s">
        <v>1143</v>
      </c>
      <c r="P168" s="7" t="s">
        <v>46</v>
      </c>
      <c r="Q168" s="14"/>
    </row>
    <row r="169" spans="1:17" s="5" customFormat="1" ht="130.5" customHeight="1" thickBot="1">
      <c r="A169" s="43" t="s">
        <v>907</v>
      </c>
      <c r="B169" s="48" t="s">
        <v>1099</v>
      </c>
      <c r="C169" s="7" t="s">
        <v>1069</v>
      </c>
      <c r="D169" s="61" t="s">
        <v>4</v>
      </c>
      <c r="E169" s="48" t="s">
        <v>1048</v>
      </c>
      <c r="F169" s="48">
        <v>10</v>
      </c>
      <c r="G169" s="17">
        <v>11</v>
      </c>
      <c r="H169" s="17">
        <v>7</v>
      </c>
      <c r="I169" s="49">
        <v>300</v>
      </c>
      <c r="J169" s="7" t="s">
        <v>751</v>
      </c>
      <c r="K169" s="23">
        <v>278.28</v>
      </c>
      <c r="L169" s="7" t="s">
        <v>710</v>
      </c>
      <c r="M169" s="28" t="s">
        <v>1070</v>
      </c>
      <c r="N169" s="7" t="s">
        <v>228</v>
      </c>
      <c r="O169" s="7" t="s">
        <v>1143</v>
      </c>
      <c r="P169" s="7" t="s">
        <v>46</v>
      </c>
      <c r="Q169" s="14"/>
    </row>
    <row r="170" spans="1:17" s="5" customFormat="1" ht="158.25" customHeight="1" thickBot="1">
      <c r="A170" s="43" t="s">
        <v>908</v>
      </c>
      <c r="B170" s="48" t="s">
        <v>1204</v>
      </c>
      <c r="C170" s="7" t="s">
        <v>1403</v>
      </c>
      <c r="D170" s="81" t="s">
        <v>17</v>
      </c>
      <c r="E170" s="48" t="s">
        <v>1048</v>
      </c>
      <c r="F170" s="48">
        <v>10</v>
      </c>
      <c r="G170" s="17">
        <v>10</v>
      </c>
      <c r="H170" s="17">
        <v>6</v>
      </c>
      <c r="I170" s="49">
        <v>300</v>
      </c>
      <c r="J170" s="7" t="s">
        <v>751</v>
      </c>
      <c r="K170" s="23">
        <v>295.56</v>
      </c>
      <c r="L170" s="7" t="s">
        <v>710</v>
      </c>
      <c r="M170" s="28" t="s">
        <v>1404</v>
      </c>
      <c r="N170" s="7" t="s">
        <v>228</v>
      </c>
      <c r="O170" s="7" t="s">
        <v>1143</v>
      </c>
      <c r="P170" s="7" t="s">
        <v>46</v>
      </c>
      <c r="Q170" s="14"/>
    </row>
    <row r="171" spans="1:17" s="5" customFormat="1" ht="69" customHeight="1" thickBot="1">
      <c r="A171" s="43" t="s">
        <v>909</v>
      </c>
      <c r="B171" s="48" t="s">
        <v>1205</v>
      </c>
      <c r="C171" s="7" t="s">
        <v>490</v>
      </c>
      <c r="D171" s="61" t="s">
        <v>1</v>
      </c>
      <c r="E171" s="48" t="s">
        <v>1048</v>
      </c>
      <c r="F171" s="48">
        <v>10</v>
      </c>
      <c r="G171" s="17">
        <v>10</v>
      </c>
      <c r="H171" s="17">
        <v>5</v>
      </c>
      <c r="I171" s="49">
        <v>300</v>
      </c>
      <c r="J171" s="7" t="s">
        <v>751</v>
      </c>
      <c r="K171" s="23">
        <v>300</v>
      </c>
      <c r="L171" s="7" t="s">
        <v>710</v>
      </c>
      <c r="M171" s="28" t="s">
        <v>960</v>
      </c>
      <c r="N171" s="7" t="s">
        <v>228</v>
      </c>
      <c r="O171" s="7" t="s">
        <v>1143</v>
      </c>
      <c r="P171" s="7" t="s">
        <v>46</v>
      </c>
      <c r="Q171" s="14"/>
    </row>
    <row r="172" spans="1:17" s="5" customFormat="1" ht="119.25" customHeight="1" thickBot="1">
      <c r="A172" s="43" t="s">
        <v>910</v>
      </c>
      <c r="B172" s="48" t="s">
        <v>1204</v>
      </c>
      <c r="C172" s="7" t="s">
        <v>1405</v>
      </c>
      <c r="D172" s="81" t="s">
        <v>17</v>
      </c>
      <c r="E172" s="48" t="s">
        <v>1048</v>
      </c>
      <c r="F172" s="48">
        <v>10</v>
      </c>
      <c r="G172" s="17">
        <v>13</v>
      </c>
      <c r="H172" s="17">
        <v>8</v>
      </c>
      <c r="I172" s="49">
        <v>300</v>
      </c>
      <c r="J172" s="7" t="s">
        <v>751</v>
      </c>
      <c r="K172" s="23">
        <v>299.17</v>
      </c>
      <c r="L172" s="7" t="s">
        <v>710</v>
      </c>
      <c r="M172" s="28" t="s">
        <v>1406</v>
      </c>
      <c r="N172" s="7" t="s">
        <v>228</v>
      </c>
      <c r="O172" s="7" t="s">
        <v>1143</v>
      </c>
      <c r="P172" s="7" t="s">
        <v>46</v>
      </c>
      <c r="Q172" s="14"/>
    </row>
    <row r="173" spans="1:17" s="5" customFormat="1" ht="131.25" customHeight="1" thickBot="1">
      <c r="A173" s="43" t="s">
        <v>911</v>
      </c>
      <c r="B173" s="48" t="s">
        <v>1206</v>
      </c>
      <c r="C173" s="7" t="s">
        <v>1407</v>
      </c>
      <c r="D173" s="81" t="s">
        <v>3</v>
      </c>
      <c r="E173" s="48" t="s">
        <v>1048</v>
      </c>
      <c r="F173" s="48">
        <v>10</v>
      </c>
      <c r="G173" s="17">
        <v>10</v>
      </c>
      <c r="H173" s="17">
        <v>6</v>
      </c>
      <c r="I173" s="49">
        <v>300</v>
      </c>
      <c r="J173" s="7" t="s">
        <v>751</v>
      </c>
      <c r="K173" s="23">
        <v>299.49</v>
      </c>
      <c r="L173" s="7" t="s">
        <v>710</v>
      </c>
      <c r="M173" s="28" t="s">
        <v>1408</v>
      </c>
      <c r="N173" s="7" t="s">
        <v>228</v>
      </c>
      <c r="O173" s="7" t="s">
        <v>1143</v>
      </c>
      <c r="P173" s="7" t="s">
        <v>46</v>
      </c>
      <c r="Q173" s="14"/>
    </row>
    <row r="174" spans="1:17" s="5" customFormat="1" ht="68.25" customHeight="1" thickBot="1">
      <c r="A174" s="43" t="s">
        <v>912</v>
      </c>
      <c r="B174" s="48" t="s">
        <v>1207</v>
      </c>
      <c r="C174" s="7" t="s">
        <v>491</v>
      </c>
      <c r="D174" s="61" t="s">
        <v>18</v>
      </c>
      <c r="E174" s="48" t="s">
        <v>1048</v>
      </c>
      <c r="F174" s="48">
        <v>10</v>
      </c>
      <c r="G174" s="17">
        <v>10</v>
      </c>
      <c r="H174" s="17">
        <v>5</v>
      </c>
      <c r="I174" s="49">
        <v>300</v>
      </c>
      <c r="J174" s="7" t="s">
        <v>751</v>
      </c>
      <c r="K174" s="23">
        <v>299.14</v>
      </c>
      <c r="L174" s="7" t="s">
        <v>710</v>
      </c>
      <c r="M174" s="28" t="s">
        <v>960</v>
      </c>
      <c r="N174" s="7" t="s">
        <v>228</v>
      </c>
      <c r="O174" s="7" t="s">
        <v>1143</v>
      </c>
      <c r="P174" s="7" t="s">
        <v>46</v>
      </c>
      <c r="Q174" s="14"/>
    </row>
    <row r="175" spans="1:17" s="5" customFormat="1" ht="66" customHeight="1" thickBot="1">
      <c r="A175" s="43" t="s">
        <v>913</v>
      </c>
      <c r="B175" s="48" t="s">
        <v>1208</v>
      </c>
      <c r="C175" s="7" t="s">
        <v>1639</v>
      </c>
      <c r="D175" s="81" t="s">
        <v>19</v>
      </c>
      <c r="E175" s="48" t="s">
        <v>1048</v>
      </c>
      <c r="F175" s="48">
        <v>10</v>
      </c>
      <c r="G175" s="17">
        <v>10</v>
      </c>
      <c r="H175" s="17">
        <v>5</v>
      </c>
      <c r="I175" s="49">
        <v>300</v>
      </c>
      <c r="J175" s="7" t="s">
        <v>751</v>
      </c>
      <c r="K175" s="23">
        <v>300</v>
      </c>
      <c r="L175" s="7" t="s">
        <v>710</v>
      </c>
      <c r="M175" s="28" t="s">
        <v>960</v>
      </c>
      <c r="N175" s="7" t="s">
        <v>228</v>
      </c>
      <c r="O175" s="7" t="s">
        <v>274</v>
      </c>
      <c r="P175" s="7" t="s">
        <v>46</v>
      </c>
      <c r="Q175" s="14"/>
    </row>
    <row r="176" spans="1:17" s="5" customFormat="1" ht="63.75" customHeight="1" thickBot="1">
      <c r="A176" s="43" t="s">
        <v>914</v>
      </c>
      <c r="B176" s="48" t="s">
        <v>1209</v>
      </c>
      <c r="C176" s="7" t="s">
        <v>1640</v>
      </c>
      <c r="D176" s="81" t="s">
        <v>866</v>
      </c>
      <c r="E176" s="48" t="s">
        <v>1048</v>
      </c>
      <c r="F176" s="48">
        <v>10</v>
      </c>
      <c r="G176" s="17">
        <v>10</v>
      </c>
      <c r="H176" s="17">
        <v>5</v>
      </c>
      <c r="I176" s="49">
        <v>300</v>
      </c>
      <c r="J176" s="7" t="s">
        <v>751</v>
      </c>
      <c r="K176" s="23">
        <v>241.7</v>
      </c>
      <c r="L176" s="7" t="s">
        <v>710</v>
      </c>
      <c r="M176" s="28" t="s">
        <v>960</v>
      </c>
      <c r="N176" s="7" t="s">
        <v>228</v>
      </c>
      <c r="O176" s="7" t="s">
        <v>274</v>
      </c>
      <c r="P176" s="7" t="s">
        <v>46</v>
      </c>
      <c r="Q176" s="14"/>
    </row>
    <row r="177" spans="1:17" s="5" customFormat="1" ht="96" customHeight="1" thickBot="1">
      <c r="A177" s="43" t="s">
        <v>915</v>
      </c>
      <c r="B177" s="48" t="s">
        <v>1210</v>
      </c>
      <c r="C177" s="7" t="s">
        <v>1641</v>
      </c>
      <c r="D177" s="81" t="s">
        <v>1200</v>
      </c>
      <c r="E177" s="48" t="s">
        <v>1048</v>
      </c>
      <c r="F177" s="48">
        <v>10</v>
      </c>
      <c r="G177" s="17">
        <v>10</v>
      </c>
      <c r="H177" s="17">
        <v>6</v>
      </c>
      <c r="I177" s="49">
        <v>300</v>
      </c>
      <c r="J177" s="7" t="s">
        <v>751</v>
      </c>
      <c r="K177" s="23">
        <v>300</v>
      </c>
      <c r="L177" s="7" t="s">
        <v>710</v>
      </c>
      <c r="M177" s="28" t="s">
        <v>960</v>
      </c>
      <c r="N177" s="7" t="s">
        <v>228</v>
      </c>
      <c r="O177" s="7" t="s">
        <v>274</v>
      </c>
      <c r="P177" s="7" t="s">
        <v>46</v>
      </c>
      <c r="Q177" s="14"/>
    </row>
    <row r="178" spans="1:17" s="5" customFormat="1" ht="93.75" customHeight="1" thickBot="1">
      <c r="A178" s="43" t="s">
        <v>916</v>
      </c>
      <c r="B178" s="48" t="s">
        <v>1211</v>
      </c>
      <c r="C178" s="7" t="s">
        <v>1722</v>
      </c>
      <c r="D178" s="81" t="s">
        <v>4</v>
      </c>
      <c r="E178" s="48" t="s">
        <v>1048</v>
      </c>
      <c r="F178" s="48">
        <v>10</v>
      </c>
      <c r="G178" s="17">
        <v>10</v>
      </c>
      <c r="H178" s="17">
        <v>6</v>
      </c>
      <c r="I178" s="49">
        <v>300</v>
      </c>
      <c r="J178" s="7" t="s">
        <v>751</v>
      </c>
      <c r="K178" s="23">
        <v>299.1</v>
      </c>
      <c r="L178" s="7" t="s">
        <v>710</v>
      </c>
      <c r="M178" s="28" t="s">
        <v>960</v>
      </c>
      <c r="N178" s="7" t="s">
        <v>228</v>
      </c>
      <c r="O178" s="7" t="s">
        <v>274</v>
      </c>
      <c r="P178" s="7" t="s">
        <v>46</v>
      </c>
      <c r="Q178" s="14"/>
    </row>
    <row r="179" spans="1:17" s="5" customFormat="1" ht="115.5" customHeight="1" thickBot="1">
      <c r="A179" s="43" t="s">
        <v>917</v>
      </c>
      <c r="B179" s="48" t="s">
        <v>1321</v>
      </c>
      <c r="C179" s="7" t="s">
        <v>1723</v>
      </c>
      <c r="D179" s="81" t="s">
        <v>1201</v>
      </c>
      <c r="E179" s="48" t="s">
        <v>1048</v>
      </c>
      <c r="F179" s="48">
        <v>10</v>
      </c>
      <c r="G179" s="17">
        <v>10</v>
      </c>
      <c r="H179" s="17">
        <v>6</v>
      </c>
      <c r="I179" s="49">
        <v>300</v>
      </c>
      <c r="J179" s="7" t="s">
        <v>751</v>
      </c>
      <c r="K179" s="23">
        <v>299.6</v>
      </c>
      <c r="L179" s="7" t="s">
        <v>710</v>
      </c>
      <c r="M179" s="28" t="s">
        <v>1724</v>
      </c>
      <c r="N179" s="7" t="s">
        <v>228</v>
      </c>
      <c r="O179" s="7" t="s">
        <v>274</v>
      </c>
      <c r="P179" s="7" t="s">
        <v>46</v>
      </c>
      <c r="Q179" s="14"/>
    </row>
    <row r="180" spans="1:17" s="5" customFormat="1" ht="182.25" customHeight="1" thickBot="1">
      <c r="A180" s="43" t="s">
        <v>918</v>
      </c>
      <c r="B180" s="48" t="s">
        <v>881</v>
      </c>
      <c r="C180" s="7" t="s">
        <v>1725</v>
      </c>
      <c r="D180" s="81" t="s">
        <v>360</v>
      </c>
      <c r="E180" s="48" t="s">
        <v>1048</v>
      </c>
      <c r="F180" s="48">
        <v>10</v>
      </c>
      <c r="G180" s="17">
        <v>10</v>
      </c>
      <c r="H180" s="17">
        <v>7</v>
      </c>
      <c r="I180" s="49">
        <v>300</v>
      </c>
      <c r="J180" s="7" t="s">
        <v>751</v>
      </c>
      <c r="K180" s="23">
        <v>298.27</v>
      </c>
      <c r="L180" s="7" t="s">
        <v>710</v>
      </c>
      <c r="M180" s="28" t="s">
        <v>1726</v>
      </c>
      <c r="N180" s="7" t="s">
        <v>228</v>
      </c>
      <c r="O180" s="7" t="s">
        <v>274</v>
      </c>
      <c r="P180" s="7" t="s">
        <v>46</v>
      </c>
      <c r="Q180" s="14"/>
    </row>
    <row r="181" spans="1:17" s="5" customFormat="1" ht="159" customHeight="1" thickBot="1">
      <c r="A181" s="43" t="s">
        <v>919</v>
      </c>
      <c r="B181" s="48" t="s">
        <v>1212</v>
      </c>
      <c r="C181" s="7" t="s">
        <v>1727</v>
      </c>
      <c r="D181" s="81" t="s">
        <v>1</v>
      </c>
      <c r="E181" s="48" t="s">
        <v>1048</v>
      </c>
      <c r="F181" s="48">
        <v>10</v>
      </c>
      <c r="G181" s="17">
        <v>10</v>
      </c>
      <c r="H181" s="17">
        <v>6</v>
      </c>
      <c r="I181" s="49">
        <v>300</v>
      </c>
      <c r="J181" s="7" t="s">
        <v>751</v>
      </c>
      <c r="K181" s="23">
        <v>298.83</v>
      </c>
      <c r="L181" s="7" t="s">
        <v>710</v>
      </c>
      <c r="M181" s="28" t="s">
        <v>1728</v>
      </c>
      <c r="N181" s="7" t="s">
        <v>228</v>
      </c>
      <c r="O181" s="7" t="s">
        <v>274</v>
      </c>
      <c r="P181" s="7" t="s">
        <v>46</v>
      </c>
      <c r="Q181" s="14"/>
    </row>
    <row r="182" spans="1:17" s="5" customFormat="1" ht="207" customHeight="1" thickBot="1">
      <c r="A182" s="43" t="s">
        <v>920</v>
      </c>
      <c r="B182" s="48" t="s">
        <v>882</v>
      </c>
      <c r="C182" s="7" t="s">
        <v>1908</v>
      </c>
      <c r="D182" s="81" t="s">
        <v>360</v>
      </c>
      <c r="E182" s="48" t="s">
        <v>1048</v>
      </c>
      <c r="F182" s="48">
        <v>10</v>
      </c>
      <c r="G182" s="17">
        <v>10</v>
      </c>
      <c r="H182" s="17">
        <v>5</v>
      </c>
      <c r="I182" s="49">
        <v>300</v>
      </c>
      <c r="J182" s="7" t="s">
        <v>751</v>
      </c>
      <c r="K182" s="23">
        <v>300</v>
      </c>
      <c r="L182" s="7" t="s">
        <v>710</v>
      </c>
      <c r="M182" s="28" t="s">
        <v>1909</v>
      </c>
      <c r="N182" s="7" t="s">
        <v>228</v>
      </c>
      <c r="O182" s="7" t="s">
        <v>274</v>
      </c>
      <c r="P182" s="7" t="s">
        <v>46</v>
      </c>
      <c r="Q182" s="14"/>
    </row>
    <row r="183" spans="1:17" s="5" customFormat="1" ht="156" customHeight="1" thickBot="1">
      <c r="A183" s="43" t="s">
        <v>921</v>
      </c>
      <c r="B183" s="48" t="s">
        <v>882</v>
      </c>
      <c r="C183" s="7" t="s">
        <v>1910</v>
      </c>
      <c r="D183" s="81" t="s">
        <v>360</v>
      </c>
      <c r="E183" s="48" t="s">
        <v>1048</v>
      </c>
      <c r="F183" s="48">
        <v>10</v>
      </c>
      <c r="G183" s="17">
        <v>10</v>
      </c>
      <c r="H183" s="17">
        <v>8</v>
      </c>
      <c r="I183" s="49">
        <v>300</v>
      </c>
      <c r="J183" s="7" t="s">
        <v>751</v>
      </c>
      <c r="K183" s="23">
        <v>300</v>
      </c>
      <c r="L183" s="7" t="s">
        <v>710</v>
      </c>
      <c r="M183" s="28" t="s">
        <v>1911</v>
      </c>
      <c r="N183" s="7" t="s">
        <v>228</v>
      </c>
      <c r="O183" s="7" t="s">
        <v>274</v>
      </c>
      <c r="P183" s="7" t="s">
        <v>46</v>
      </c>
      <c r="Q183" s="14"/>
    </row>
    <row r="184" spans="1:17" s="5" customFormat="1" ht="157.5" customHeight="1">
      <c r="A184" s="43" t="s">
        <v>1214</v>
      </c>
      <c r="B184" s="53" t="s">
        <v>296</v>
      </c>
      <c r="C184" s="7" t="s">
        <v>137</v>
      </c>
      <c r="D184" s="52" t="s">
        <v>1213</v>
      </c>
      <c r="E184" s="7" t="s">
        <v>750</v>
      </c>
      <c r="F184" s="78">
        <v>50</v>
      </c>
      <c r="G184" s="17">
        <v>50</v>
      </c>
      <c r="H184" s="17">
        <v>21</v>
      </c>
      <c r="I184" s="92">
        <v>37668.47</v>
      </c>
      <c r="J184" s="7" t="s">
        <v>751</v>
      </c>
      <c r="K184" s="23">
        <f>4745.72+10455+9667.75+12800</f>
        <v>37668.47</v>
      </c>
      <c r="L184" s="7" t="s">
        <v>710</v>
      </c>
      <c r="M184" s="28" t="s">
        <v>138</v>
      </c>
      <c r="N184" s="7" t="s">
        <v>475</v>
      </c>
      <c r="O184" s="7" t="s">
        <v>1143</v>
      </c>
      <c r="P184" s="7" t="s">
        <v>46</v>
      </c>
      <c r="Q184" s="14" t="s">
        <v>1793</v>
      </c>
    </row>
    <row r="185" spans="1:17" s="5" customFormat="1" ht="167.25" customHeight="1">
      <c r="A185" s="43" t="s">
        <v>1216</v>
      </c>
      <c r="B185" s="48" t="s">
        <v>52</v>
      </c>
      <c r="C185" s="7" t="s">
        <v>790</v>
      </c>
      <c r="D185" s="52" t="s">
        <v>1217</v>
      </c>
      <c r="E185" s="7" t="s">
        <v>750</v>
      </c>
      <c r="F185" s="78">
        <v>50</v>
      </c>
      <c r="G185" s="17">
        <v>50</v>
      </c>
      <c r="H185" s="17">
        <v>21</v>
      </c>
      <c r="I185" s="92">
        <v>19838.79</v>
      </c>
      <c r="J185" s="7" t="s">
        <v>344</v>
      </c>
      <c r="K185" s="23">
        <f>2400+11038.79+6400</f>
        <v>19838.79</v>
      </c>
      <c r="L185" s="7" t="s">
        <v>710</v>
      </c>
      <c r="M185" s="28" t="s">
        <v>474</v>
      </c>
      <c r="N185" s="7" t="s">
        <v>475</v>
      </c>
      <c r="O185" s="7" t="s">
        <v>1143</v>
      </c>
      <c r="P185" s="7" t="s">
        <v>46</v>
      </c>
      <c r="Q185" s="14" t="s">
        <v>1788</v>
      </c>
    </row>
    <row r="186" spans="1:17" s="5" customFormat="1" ht="86.25" customHeight="1">
      <c r="A186" s="43" t="s">
        <v>1218</v>
      </c>
      <c r="B186" s="48" t="s">
        <v>53</v>
      </c>
      <c r="C186" s="7" t="s">
        <v>214</v>
      </c>
      <c r="D186" s="52" t="s">
        <v>1215</v>
      </c>
      <c r="E186" s="7" t="s">
        <v>750</v>
      </c>
      <c r="F186" s="78">
        <v>49</v>
      </c>
      <c r="G186" s="17">
        <v>49</v>
      </c>
      <c r="H186" s="17">
        <v>25</v>
      </c>
      <c r="I186" s="92">
        <v>45112.72</v>
      </c>
      <c r="J186" s="7" t="s">
        <v>344</v>
      </c>
      <c r="K186" s="23">
        <f>5399+12546+15167.72+12000</f>
        <v>45112.72</v>
      </c>
      <c r="L186" s="7" t="s">
        <v>710</v>
      </c>
      <c r="M186" s="28" t="s">
        <v>960</v>
      </c>
      <c r="N186" s="7" t="s">
        <v>475</v>
      </c>
      <c r="O186" s="7" t="s">
        <v>1143</v>
      </c>
      <c r="P186" s="7" t="s">
        <v>46</v>
      </c>
      <c r="Q186" s="14" t="s">
        <v>1788</v>
      </c>
    </row>
    <row r="187" spans="1:17" s="5" customFormat="1" ht="86.25" customHeight="1">
      <c r="A187" s="43" t="s">
        <v>1789</v>
      </c>
      <c r="B187" s="100" t="s">
        <v>1790</v>
      </c>
      <c r="C187" s="93" t="s">
        <v>1795</v>
      </c>
      <c r="D187" s="86" t="s">
        <v>1791</v>
      </c>
      <c r="E187" s="101" t="s">
        <v>750</v>
      </c>
      <c r="F187" s="95">
        <v>30</v>
      </c>
      <c r="G187" s="96">
        <v>37</v>
      </c>
      <c r="H187" s="96">
        <v>21</v>
      </c>
      <c r="I187" s="97">
        <v>41467.39</v>
      </c>
      <c r="J187" s="101" t="s">
        <v>710</v>
      </c>
      <c r="K187" s="91">
        <f>3600+10400+6772.24+12800+5300</f>
        <v>38872.24</v>
      </c>
      <c r="L187" s="94" t="s">
        <v>710</v>
      </c>
      <c r="M187" s="98" t="s">
        <v>960</v>
      </c>
      <c r="N187" s="7" t="s">
        <v>475</v>
      </c>
      <c r="O187" s="7" t="s">
        <v>1143</v>
      </c>
      <c r="P187" s="7" t="s">
        <v>46</v>
      </c>
      <c r="Q187" s="99" t="s">
        <v>1792</v>
      </c>
    </row>
    <row r="188" spans="1:17" ht="24" customHeight="1">
      <c r="A188" s="128" t="s">
        <v>112</v>
      </c>
      <c r="B188" s="129"/>
      <c r="C188" s="129"/>
      <c r="D188" s="129"/>
      <c r="E188" s="129"/>
      <c r="F188" s="129"/>
      <c r="G188" s="129"/>
      <c r="H188" s="129"/>
      <c r="I188" s="129"/>
      <c r="J188" s="129"/>
      <c r="K188" s="129"/>
      <c r="L188" s="129"/>
      <c r="M188" s="129"/>
      <c r="N188" s="129"/>
      <c r="O188" s="129"/>
      <c r="P188" s="129"/>
      <c r="Q188" s="130"/>
    </row>
    <row r="189" spans="1:17" s="5" customFormat="1" ht="78.75" customHeight="1">
      <c r="A189" s="12">
        <v>1</v>
      </c>
      <c r="B189" s="7" t="s">
        <v>557</v>
      </c>
      <c r="C189" s="7" t="s">
        <v>774</v>
      </c>
      <c r="D189" s="52" t="s">
        <v>343</v>
      </c>
      <c r="E189" s="7" t="s">
        <v>750</v>
      </c>
      <c r="F189" s="78">
        <v>41</v>
      </c>
      <c r="G189" s="17">
        <v>41</v>
      </c>
      <c r="H189" s="17">
        <v>22</v>
      </c>
      <c r="I189" s="76">
        <v>17371.71</v>
      </c>
      <c r="J189" s="7" t="s">
        <v>344</v>
      </c>
      <c r="K189" s="23">
        <f>1200+7922.4+5249.31+3000</f>
        <v>17371.71</v>
      </c>
      <c r="L189" s="7" t="s">
        <v>344</v>
      </c>
      <c r="M189" s="28" t="s">
        <v>775</v>
      </c>
      <c r="N189" s="7" t="s">
        <v>776</v>
      </c>
      <c r="O189" s="7" t="s">
        <v>46</v>
      </c>
      <c r="P189" s="7" t="s">
        <v>46</v>
      </c>
      <c r="Q189" s="7" t="s">
        <v>1860</v>
      </c>
    </row>
    <row r="190" spans="1:17" s="5" customFormat="1" ht="222.75" customHeight="1">
      <c r="A190" s="12">
        <v>2</v>
      </c>
      <c r="B190" s="7" t="s">
        <v>1596</v>
      </c>
      <c r="C190" s="7" t="s">
        <v>1731</v>
      </c>
      <c r="D190" s="75" t="s">
        <v>345</v>
      </c>
      <c r="E190" s="7" t="s">
        <v>750</v>
      </c>
      <c r="F190" s="78">
        <v>73</v>
      </c>
      <c r="G190" s="17">
        <v>73</v>
      </c>
      <c r="H190" s="17">
        <v>37</v>
      </c>
      <c r="I190" s="76">
        <v>20970.91</v>
      </c>
      <c r="J190" s="7" t="s">
        <v>344</v>
      </c>
      <c r="K190" s="23">
        <f>4200+8000+8770.91</f>
        <v>20970.91</v>
      </c>
      <c r="L190" s="7" t="s">
        <v>344</v>
      </c>
      <c r="M190" s="28" t="s">
        <v>1732</v>
      </c>
      <c r="N190" s="7" t="s">
        <v>1733</v>
      </c>
      <c r="O190" s="7" t="s">
        <v>1733</v>
      </c>
      <c r="P190" s="7" t="s">
        <v>46</v>
      </c>
      <c r="Q190" s="7" t="s">
        <v>1859</v>
      </c>
    </row>
    <row r="191" spans="1:17" s="5" customFormat="1" ht="88.5" customHeight="1">
      <c r="A191" s="107">
        <v>3</v>
      </c>
      <c r="B191" s="7" t="s">
        <v>1936</v>
      </c>
      <c r="C191" s="7" t="s">
        <v>1934</v>
      </c>
      <c r="D191" s="86" t="s">
        <v>1857</v>
      </c>
      <c r="E191" s="79" t="s">
        <v>750</v>
      </c>
      <c r="F191" s="78">
        <v>22</v>
      </c>
      <c r="G191" s="17">
        <v>23</v>
      </c>
      <c r="H191" s="17">
        <v>17</v>
      </c>
      <c r="I191" s="76">
        <v>15657.38</v>
      </c>
      <c r="J191" s="79" t="s">
        <v>344</v>
      </c>
      <c r="K191" s="23">
        <f>2640+8500+4517.38</f>
        <v>15657.380000000001</v>
      </c>
      <c r="L191" s="7" t="s">
        <v>344</v>
      </c>
      <c r="M191" s="28" t="s">
        <v>1935</v>
      </c>
      <c r="N191" s="7" t="s">
        <v>1937</v>
      </c>
      <c r="O191" s="7" t="s">
        <v>1733</v>
      </c>
      <c r="P191" s="7" t="s">
        <v>46</v>
      </c>
      <c r="Q191" s="7" t="s">
        <v>1858</v>
      </c>
    </row>
    <row r="192" spans="1:17" ht="24" customHeight="1">
      <c r="A192" s="120" t="s">
        <v>655</v>
      </c>
      <c r="B192" s="120"/>
      <c r="C192" s="120"/>
      <c r="D192" s="120"/>
      <c r="E192" s="120"/>
      <c r="F192" s="120"/>
      <c r="G192" s="120"/>
      <c r="H192" s="120"/>
      <c r="I192" s="120"/>
      <c r="J192" s="120"/>
      <c r="K192" s="120"/>
      <c r="L192" s="120"/>
      <c r="M192" s="120"/>
      <c r="N192" s="120"/>
      <c r="O192" s="120"/>
      <c r="P192" s="120"/>
      <c r="Q192" s="120"/>
    </row>
    <row r="193" spans="1:17" ht="132" customHeight="1">
      <c r="A193" s="34">
        <v>1</v>
      </c>
      <c r="B193" s="7" t="s">
        <v>433</v>
      </c>
      <c r="C193" s="7" t="s">
        <v>936</v>
      </c>
      <c r="D193" s="52" t="s">
        <v>346</v>
      </c>
      <c r="E193" s="8" t="s">
        <v>750</v>
      </c>
      <c r="F193" s="7">
        <v>20</v>
      </c>
      <c r="G193" s="40">
        <v>57</v>
      </c>
      <c r="H193" s="40">
        <v>40</v>
      </c>
      <c r="I193" s="39">
        <v>10480</v>
      </c>
      <c r="J193" s="7" t="s">
        <v>710</v>
      </c>
      <c r="K193" s="23">
        <f>1500+1850+1200+1520+3200+1210</f>
        <v>10480</v>
      </c>
      <c r="L193" s="12" t="s">
        <v>710</v>
      </c>
      <c r="M193" s="28" t="s">
        <v>937</v>
      </c>
      <c r="N193" s="7" t="s">
        <v>1143</v>
      </c>
      <c r="O193" s="7" t="s">
        <v>1143</v>
      </c>
      <c r="P193" s="7" t="s">
        <v>46</v>
      </c>
      <c r="Q193" s="14" t="s">
        <v>434</v>
      </c>
    </row>
    <row r="194" spans="1:17" ht="157.5" customHeight="1">
      <c r="A194" s="34">
        <v>2</v>
      </c>
      <c r="B194" s="7" t="s">
        <v>361</v>
      </c>
      <c r="C194" s="7" t="s">
        <v>956</v>
      </c>
      <c r="D194" s="52" t="s">
        <v>346</v>
      </c>
      <c r="E194" s="8" t="s">
        <v>750</v>
      </c>
      <c r="F194" s="7">
        <v>20</v>
      </c>
      <c r="G194" s="40">
        <v>25</v>
      </c>
      <c r="H194" s="40">
        <v>17</v>
      </c>
      <c r="I194" s="39">
        <v>10480</v>
      </c>
      <c r="J194" s="7" t="s">
        <v>710</v>
      </c>
      <c r="K194" s="23">
        <f>1500+2000+1450+1520+2800+1210</f>
        <v>10480</v>
      </c>
      <c r="L194" s="7" t="s">
        <v>710</v>
      </c>
      <c r="M194" s="28" t="s">
        <v>133</v>
      </c>
      <c r="N194" s="7" t="s">
        <v>1143</v>
      </c>
      <c r="O194" s="7" t="s">
        <v>1143</v>
      </c>
      <c r="P194" s="7" t="s">
        <v>46</v>
      </c>
      <c r="Q194" s="14" t="s">
        <v>362</v>
      </c>
    </row>
    <row r="195" spans="1:17" ht="132" customHeight="1">
      <c r="A195" s="34">
        <v>3</v>
      </c>
      <c r="B195" s="7" t="s">
        <v>1734</v>
      </c>
      <c r="C195" s="7" t="s">
        <v>1803</v>
      </c>
      <c r="D195" s="75" t="s">
        <v>346</v>
      </c>
      <c r="E195" s="8" t="s">
        <v>750</v>
      </c>
      <c r="F195" s="7">
        <v>20</v>
      </c>
      <c r="G195" s="7">
        <v>59</v>
      </c>
      <c r="H195" s="7">
        <v>37</v>
      </c>
      <c r="I195" s="39">
        <v>10480</v>
      </c>
      <c r="J195" s="7" t="s">
        <v>710</v>
      </c>
      <c r="K195" s="23">
        <v>10480</v>
      </c>
      <c r="L195" s="7" t="s">
        <v>710</v>
      </c>
      <c r="M195" s="28" t="s">
        <v>1804</v>
      </c>
      <c r="N195" s="7" t="s">
        <v>1143</v>
      </c>
      <c r="O195" s="7" t="s">
        <v>1143</v>
      </c>
      <c r="P195" s="7" t="s">
        <v>46</v>
      </c>
      <c r="Q195" s="14" t="s">
        <v>1736</v>
      </c>
    </row>
    <row r="196" spans="1:17" ht="88.5" customHeight="1">
      <c r="A196" s="34">
        <v>4</v>
      </c>
      <c r="B196" s="7" t="s">
        <v>1735</v>
      </c>
      <c r="C196" s="7" t="s">
        <v>1889</v>
      </c>
      <c r="D196" s="75" t="s">
        <v>346</v>
      </c>
      <c r="E196" s="8" t="s">
        <v>750</v>
      </c>
      <c r="F196" s="7">
        <v>20</v>
      </c>
      <c r="G196" s="7">
        <v>36</v>
      </c>
      <c r="H196" s="7">
        <v>21</v>
      </c>
      <c r="I196" s="39">
        <v>10480</v>
      </c>
      <c r="J196" s="7" t="s">
        <v>710</v>
      </c>
      <c r="K196" s="23">
        <v>10480</v>
      </c>
      <c r="L196" s="7" t="s">
        <v>710</v>
      </c>
      <c r="M196" s="28" t="s">
        <v>1890</v>
      </c>
      <c r="N196" s="7" t="s">
        <v>1143</v>
      </c>
      <c r="O196" s="7" t="s">
        <v>1143</v>
      </c>
      <c r="P196" s="7" t="s">
        <v>46</v>
      </c>
      <c r="Q196" s="7" t="s">
        <v>1737</v>
      </c>
    </row>
    <row r="197" spans="1:17" s="5" customFormat="1" ht="131.25" customHeight="1">
      <c r="A197" s="12">
        <v>5</v>
      </c>
      <c r="B197" s="7" t="s">
        <v>347</v>
      </c>
      <c r="C197" s="7" t="s">
        <v>1348</v>
      </c>
      <c r="D197" s="75" t="s">
        <v>346</v>
      </c>
      <c r="E197" s="8" t="s">
        <v>750</v>
      </c>
      <c r="F197" s="7">
        <v>20</v>
      </c>
      <c r="G197" s="17">
        <v>32</v>
      </c>
      <c r="H197" s="17">
        <v>17</v>
      </c>
      <c r="I197" s="39">
        <v>10480</v>
      </c>
      <c r="J197" s="7" t="s">
        <v>710</v>
      </c>
      <c r="K197" s="23">
        <v>10480</v>
      </c>
      <c r="L197" s="7" t="s">
        <v>710</v>
      </c>
      <c r="M197" s="28" t="s">
        <v>1349</v>
      </c>
      <c r="N197" s="7" t="s">
        <v>1143</v>
      </c>
      <c r="O197" s="7" t="s">
        <v>1143</v>
      </c>
      <c r="P197" s="7" t="s">
        <v>46</v>
      </c>
      <c r="Q197" s="7"/>
    </row>
    <row r="198" spans="1:17" ht="24" customHeight="1">
      <c r="A198" s="120" t="s">
        <v>201</v>
      </c>
      <c r="B198" s="120"/>
      <c r="C198" s="120"/>
      <c r="D198" s="120"/>
      <c r="E198" s="120"/>
      <c r="F198" s="120"/>
      <c r="G198" s="120"/>
      <c r="H198" s="120"/>
      <c r="I198" s="120"/>
      <c r="J198" s="120"/>
      <c r="K198" s="120"/>
      <c r="L198" s="120"/>
      <c r="M198" s="120"/>
      <c r="N198" s="120"/>
      <c r="O198" s="120"/>
      <c r="P198" s="120"/>
      <c r="Q198" s="120"/>
    </row>
    <row r="199" spans="1:17" ht="267.75" customHeight="1">
      <c r="A199" s="34">
        <v>1</v>
      </c>
      <c r="B199" s="7" t="s">
        <v>348</v>
      </c>
      <c r="C199" s="7" t="s">
        <v>1526</v>
      </c>
      <c r="D199" s="75" t="s">
        <v>349</v>
      </c>
      <c r="E199" s="8" t="s">
        <v>750</v>
      </c>
      <c r="F199" s="40">
        <v>30</v>
      </c>
      <c r="G199" s="40">
        <v>30</v>
      </c>
      <c r="H199" s="40">
        <v>27</v>
      </c>
      <c r="I199" s="80">
        <v>34475.03</v>
      </c>
      <c r="J199" s="40" t="s">
        <v>710</v>
      </c>
      <c r="K199" s="39">
        <v>34125</v>
      </c>
      <c r="L199" s="7" t="s">
        <v>710</v>
      </c>
      <c r="M199" s="28" t="s">
        <v>1527</v>
      </c>
      <c r="N199" s="7" t="s">
        <v>1158</v>
      </c>
      <c r="O199" s="7" t="s">
        <v>1158</v>
      </c>
      <c r="P199" s="7" t="s">
        <v>1938</v>
      </c>
      <c r="Q199" s="14" t="s">
        <v>1352</v>
      </c>
    </row>
    <row r="200" spans="1:17" s="5" customFormat="1" ht="171" customHeight="1">
      <c r="A200" s="12">
        <v>2</v>
      </c>
      <c r="B200" s="7" t="s">
        <v>350</v>
      </c>
      <c r="C200" s="7" t="s">
        <v>1156</v>
      </c>
      <c r="D200" s="52" t="s">
        <v>351</v>
      </c>
      <c r="E200" s="8" t="s">
        <v>750</v>
      </c>
      <c r="F200" s="17">
        <v>30</v>
      </c>
      <c r="G200" s="17">
        <v>30</v>
      </c>
      <c r="H200" s="17">
        <v>28</v>
      </c>
      <c r="I200" s="76">
        <v>29304.97</v>
      </c>
      <c r="J200" s="7" t="s">
        <v>344</v>
      </c>
      <c r="K200" s="23">
        <f>3479.94+386.8+18750+2700+2000+964.1+1024.13</f>
        <v>29304.97</v>
      </c>
      <c r="L200" s="7" t="s">
        <v>710</v>
      </c>
      <c r="M200" s="28" t="s">
        <v>1157</v>
      </c>
      <c r="N200" s="7" t="s">
        <v>1158</v>
      </c>
      <c r="O200" s="7" t="s">
        <v>1158</v>
      </c>
      <c r="P200" s="7" t="s">
        <v>46</v>
      </c>
      <c r="Q200" s="14" t="s">
        <v>1352</v>
      </c>
    </row>
    <row r="201" spans="1:17" ht="24" customHeight="1">
      <c r="A201" s="120" t="s">
        <v>673</v>
      </c>
      <c r="B201" s="120"/>
      <c r="C201" s="120"/>
      <c r="D201" s="120"/>
      <c r="E201" s="120"/>
      <c r="F201" s="120"/>
      <c r="G201" s="120"/>
      <c r="H201" s="120"/>
      <c r="I201" s="120"/>
      <c r="J201" s="120"/>
      <c r="K201" s="120"/>
      <c r="L201" s="120"/>
      <c r="M201" s="120"/>
      <c r="N201" s="120"/>
      <c r="O201" s="120"/>
      <c r="P201" s="120"/>
      <c r="Q201" s="120"/>
    </row>
    <row r="202" spans="1:17" s="5" customFormat="1" ht="243" customHeight="1">
      <c r="A202" s="12">
        <v>1</v>
      </c>
      <c r="B202" s="7" t="s">
        <v>525</v>
      </c>
      <c r="C202" s="7" t="s">
        <v>1337</v>
      </c>
      <c r="D202" s="75" t="s">
        <v>352</v>
      </c>
      <c r="E202" s="8" t="s">
        <v>750</v>
      </c>
      <c r="F202" s="17">
        <v>60</v>
      </c>
      <c r="G202" s="17">
        <v>130</v>
      </c>
      <c r="H202" s="17">
        <v>84</v>
      </c>
      <c r="I202" s="20">
        <v>46190</v>
      </c>
      <c r="J202" s="7" t="s">
        <v>710</v>
      </c>
      <c r="K202" s="23">
        <f>5400+25000+8590+7200</f>
        <v>46190</v>
      </c>
      <c r="L202" s="7" t="s">
        <v>710</v>
      </c>
      <c r="M202" s="28" t="s">
        <v>1338</v>
      </c>
      <c r="N202" s="7" t="s">
        <v>1339</v>
      </c>
      <c r="O202" s="7" t="s">
        <v>1282</v>
      </c>
      <c r="P202" s="7" t="s">
        <v>46</v>
      </c>
      <c r="Q202" s="14" t="s">
        <v>526</v>
      </c>
    </row>
    <row r="203" spans="1:17" s="5" customFormat="1" ht="219.75" customHeight="1">
      <c r="A203" s="12">
        <v>2</v>
      </c>
      <c r="B203" s="7" t="s">
        <v>354</v>
      </c>
      <c r="C203" s="7" t="s">
        <v>1474</v>
      </c>
      <c r="D203" s="75" t="s">
        <v>353</v>
      </c>
      <c r="E203" s="8" t="s">
        <v>750</v>
      </c>
      <c r="F203" s="17">
        <v>60</v>
      </c>
      <c r="G203" s="17">
        <v>85</v>
      </c>
      <c r="H203" s="17">
        <v>51</v>
      </c>
      <c r="I203" s="20">
        <v>47680</v>
      </c>
      <c r="J203" s="7" t="s">
        <v>710</v>
      </c>
      <c r="K203" s="23">
        <f>5400+25000+10080+7200</f>
        <v>47680</v>
      </c>
      <c r="L203" s="7" t="s">
        <v>710</v>
      </c>
      <c r="M203" s="28" t="s">
        <v>1475</v>
      </c>
      <c r="N203" s="7" t="s">
        <v>1339</v>
      </c>
      <c r="O203" s="7" t="s">
        <v>228</v>
      </c>
      <c r="P203" s="7" t="s">
        <v>46</v>
      </c>
      <c r="Q203" s="14"/>
    </row>
    <row r="204" spans="1:17" s="5" customFormat="1" ht="209.25" customHeight="1">
      <c r="A204" s="12">
        <v>3</v>
      </c>
      <c r="B204" s="7" t="s">
        <v>355</v>
      </c>
      <c r="C204" s="7" t="s">
        <v>425</v>
      </c>
      <c r="D204" s="52" t="s">
        <v>175</v>
      </c>
      <c r="E204" s="8" t="s">
        <v>750</v>
      </c>
      <c r="F204" s="17">
        <v>50</v>
      </c>
      <c r="G204" s="17">
        <v>50</v>
      </c>
      <c r="H204" s="17">
        <v>35</v>
      </c>
      <c r="I204" s="20">
        <v>28650</v>
      </c>
      <c r="J204" s="7" t="s">
        <v>710</v>
      </c>
      <c r="K204" s="23">
        <f>3000+11250+9600+4800</f>
        <v>28650</v>
      </c>
      <c r="L204" s="7" t="s">
        <v>710</v>
      </c>
      <c r="M204" s="28" t="s">
        <v>426</v>
      </c>
      <c r="N204" s="7" t="s">
        <v>44</v>
      </c>
      <c r="O204" s="7" t="s">
        <v>427</v>
      </c>
      <c r="P204" s="7" t="s">
        <v>46</v>
      </c>
      <c r="Q204" s="14"/>
    </row>
    <row r="205" spans="1:17" s="5" customFormat="1" ht="81" customHeight="1">
      <c r="A205" s="12">
        <v>4</v>
      </c>
      <c r="B205" s="7" t="s">
        <v>189</v>
      </c>
      <c r="C205" s="7" t="s">
        <v>1280</v>
      </c>
      <c r="D205" s="52" t="s">
        <v>176</v>
      </c>
      <c r="E205" s="8" t="s">
        <v>750</v>
      </c>
      <c r="F205" s="17">
        <v>50</v>
      </c>
      <c r="G205" s="17">
        <v>50</v>
      </c>
      <c r="H205" s="17">
        <v>31</v>
      </c>
      <c r="I205" s="20">
        <v>26200</v>
      </c>
      <c r="J205" s="7" t="s">
        <v>710</v>
      </c>
      <c r="K205" s="23">
        <f>3000+12000+6400+4800</f>
        <v>26200</v>
      </c>
      <c r="L205" s="17" t="s">
        <v>710</v>
      </c>
      <c r="M205" s="28" t="s">
        <v>1281</v>
      </c>
      <c r="N205" s="7" t="s">
        <v>44</v>
      </c>
      <c r="O205" s="7" t="s">
        <v>1282</v>
      </c>
      <c r="P205" s="7" t="s">
        <v>46</v>
      </c>
      <c r="Q205" s="14" t="s">
        <v>1199</v>
      </c>
    </row>
    <row r="206" spans="1:17" ht="24" customHeight="1">
      <c r="A206" s="120" t="s">
        <v>646</v>
      </c>
      <c r="B206" s="120"/>
      <c r="C206" s="120"/>
      <c r="D206" s="120"/>
      <c r="E206" s="120"/>
      <c r="F206" s="120"/>
      <c r="G206" s="120"/>
      <c r="H206" s="120"/>
      <c r="I206" s="120"/>
      <c r="J206" s="120"/>
      <c r="K206" s="120"/>
      <c r="L206" s="120"/>
      <c r="M206" s="120"/>
      <c r="N206" s="120"/>
      <c r="O206" s="120"/>
      <c r="P206" s="120"/>
      <c r="Q206" s="120"/>
    </row>
    <row r="207" spans="1:17" s="5" customFormat="1" ht="228.75" customHeight="1">
      <c r="A207" s="12">
        <v>1</v>
      </c>
      <c r="B207" s="7" t="s">
        <v>765</v>
      </c>
      <c r="C207" s="7" t="s">
        <v>134</v>
      </c>
      <c r="D207" s="52" t="s">
        <v>895</v>
      </c>
      <c r="E207" s="8" t="s">
        <v>750</v>
      </c>
      <c r="F207" s="58">
        <v>50</v>
      </c>
      <c r="G207" s="17">
        <v>50</v>
      </c>
      <c r="H207" s="17">
        <v>23</v>
      </c>
      <c r="I207" s="60">
        <v>26069.36</v>
      </c>
      <c r="J207" s="7" t="s">
        <v>710</v>
      </c>
      <c r="K207" s="23">
        <f>2700+5880+3289.36+14200</f>
        <v>26069.36</v>
      </c>
      <c r="L207" s="7" t="s">
        <v>710</v>
      </c>
      <c r="M207" s="28" t="s">
        <v>517</v>
      </c>
      <c r="N207" s="7" t="s">
        <v>1143</v>
      </c>
      <c r="O207" s="7" t="s">
        <v>1143</v>
      </c>
      <c r="P207" s="7" t="s">
        <v>46</v>
      </c>
      <c r="Q207" s="14" t="s">
        <v>926</v>
      </c>
    </row>
    <row r="208" spans="1:17" s="5" customFormat="1" ht="222.75" customHeight="1">
      <c r="A208" s="12">
        <v>2</v>
      </c>
      <c r="B208" s="7" t="s">
        <v>766</v>
      </c>
      <c r="C208" s="7" t="s">
        <v>518</v>
      </c>
      <c r="D208" s="52" t="s">
        <v>896</v>
      </c>
      <c r="E208" s="8" t="s">
        <v>750</v>
      </c>
      <c r="F208" s="58">
        <v>50</v>
      </c>
      <c r="G208" s="17">
        <v>50</v>
      </c>
      <c r="H208" s="17">
        <v>23</v>
      </c>
      <c r="I208" s="60">
        <v>27753.6</v>
      </c>
      <c r="J208" s="7" t="s">
        <v>710</v>
      </c>
      <c r="K208" s="23">
        <f>2700+5880+4973.6+14200</f>
        <v>27753.6</v>
      </c>
      <c r="L208" s="7" t="s">
        <v>710</v>
      </c>
      <c r="M208" s="28" t="s">
        <v>255</v>
      </c>
      <c r="N208" s="7" t="s">
        <v>1143</v>
      </c>
      <c r="O208" s="7" t="s">
        <v>1143</v>
      </c>
      <c r="P208" s="7" t="s">
        <v>46</v>
      </c>
      <c r="Q208" s="14" t="s">
        <v>925</v>
      </c>
    </row>
    <row r="209" spans="1:17" s="5" customFormat="1" ht="201" customHeight="1">
      <c r="A209" s="12">
        <v>3</v>
      </c>
      <c r="B209" s="7" t="s">
        <v>767</v>
      </c>
      <c r="C209" s="7" t="s">
        <v>49</v>
      </c>
      <c r="D209" s="52" t="s">
        <v>697</v>
      </c>
      <c r="E209" s="8" t="s">
        <v>750</v>
      </c>
      <c r="F209" s="78">
        <v>30</v>
      </c>
      <c r="G209" s="17">
        <v>50</v>
      </c>
      <c r="H209" s="17">
        <v>15</v>
      </c>
      <c r="I209" s="60">
        <v>23730.77</v>
      </c>
      <c r="J209" s="7" t="s">
        <v>710</v>
      </c>
      <c r="K209" s="23">
        <f>4280.77+3600+4050+2800+4500+4500</f>
        <v>23730.77</v>
      </c>
      <c r="L209" s="7" t="s">
        <v>710</v>
      </c>
      <c r="M209" s="28" t="s">
        <v>847</v>
      </c>
      <c r="N209" s="7" t="s">
        <v>1143</v>
      </c>
      <c r="O209" s="7" t="s">
        <v>1143</v>
      </c>
      <c r="P209" s="7" t="s">
        <v>46</v>
      </c>
      <c r="Q209" s="14" t="s">
        <v>39</v>
      </c>
    </row>
    <row r="210" spans="1:17" s="5" customFormat="1" ht="198.75" customHeight="1">
      <c r="A210" s="12">
        <v>4</v>
      </c>
      <c r="B210" s="7" t="s">
        <v>959</v>
      </c>
      <c r="C210" s="7" t="s">
        <v>582</v>
      </c>
      <c r="D210" s="52" t="s">
        <v>698</v>
      </c>
      <c r="E210" s="8" t="s">
        <v>750</v>
      </c>
      <c r="F210" s="78">
        <v>24</v>
      </c>
      <c r="G210" s="17">
        <v>24</v>
      </c>
      <c r="H210" s="17">
        <v>10</v>
      </c>
      <c r="I210" s="60">
        <v>14222.44</v>
      </c>
      <c r="J210" s="7" t="s">
        <v>710</v>
      </c>
      <c r="K210" s="23">
        <f>2602.44+2000+3370+1000+2450+2800</f>
        <v>14222.44</v>
      </c>
      <c r="L210" s="7" t="s">
        <v>710</v>
      </c>
      <c r="M210" s="28" t="s">
        <v>583</v>
      </c>
      <c r="N210" s="7" t="s">
        <v>1143</v>
      </c>
      <c r="O210" s="7" t="s">
        <v>1143</v>
      </c>
      <c r="P210" s="7" t="s">
        <v>46</v>
      </c>
      <c r="Q210" s="14" t="s">
        <v>1708</v>
      </c>
    </row>
    <row r="211" spans="1:17" s="5" customFormat="1" ht="224.25" customHeight="1">
      <c r="A211" s="12">
        <v>5</v>
      </c>
      <c r="B211" s="7" t="s">
        <v>1604</v>
      </c>
      <c r="C211" s="7" t="s">
        <v>1707</v>
      </c>
      <c r="D211" s="75" t="s">
        <v>699</v>
      </c>
      <c r="E211" s="8" t="s">
        <v>750</v>
      </c>
      <c r="F211" s="17">
        <v>45</v>
      </c>
      <c r="G211" s="17">
        <v>82</v>
      </c>
      <c r="H211" s="17">
        <v>23</v>
      </c>
      <c r="I211" s="76">
        <f>26723.83-111.9</f>
        <v>26611.93</v>
      </c>
      <c r="J211" s="7" t="s">
        <v>710</v>
      </c>
      <c r="K211" s="23">
        <f>4711.94+2700+5000+3200+5500+5500</f>
        <v>26611.94</v>
      </c>
      <c r="L211" s="7" t="s">
        <v>710</v>
      </c>
      <c r="M211" s="28" t="s">
        <v>1710</v>
      </c>
      <c r="N211" s="7" t="s">
        <v>1143</v>
      </c>
      <c r="O211" s="7" t="s">
        <v>1143</v>
      </c>
      <c r="P211" s="7" t="s">
        <v>46</v>
      </c>
      <c r="Q211" s="14" t="s">
        <v>1709</v>
      </c>
    </row>
    <row r="212" spans="1:17" ht="24" customHeight="1">
      <c r="A212" s="120" t="s">
        <v>772</v>
      </c>
      <c r="B212" s="120"/>
      <c r="C212" s="120"/>
      <c r="D212" s="120"/>
      <c r="E212" s="120"/>
      <c r="F212" s="120"/>
      <c r="G212" s="120"/>
      <c r="H212" s="120"/>
      <c r="I212" s="120"/>
      <c r="J212" s="120"/>
      <c r="K212" s="120"/>
      <c r="L212" s="120"/>
      <c r="M212" s="120"/>
      <c r="N212" s="120"/>
      <c r="O212" s="120"/>
      <c r="P212" s="120"/>
      <c r="Q212" s="120"/>
    </row>
    <row r="213" spans="1:17" s="5" customFormat="1" ht="408.75" customHeight="1">
      <c r="A213" s="12">
        <v>1</v>
      </c>
      <c r="B213" s="7" t="s">
        <v>701</v>
      </c>
      <c r="C213" s="7" t="s">
        <v>42</v>
      </c>
      <c r="D213" s="52" t="s">
        <v>700</v>
      </c>
      <c r="E213" s="8" t="s">
        <v>750</v>
      </c>
      <c r="F213" s="17">
        <v>85</v>
      </c>
      <c r="G213" s="17">
        <v>110</v>
      </c>
      <c r="H213" s="17">
        <v>69</v>
      </c>
      <c r="I213" s="20">
        <v>32400</v>
      </c>
      <c r="J213" s="7" t="s">
        <v>710</v>
      </c>
      <c r="K213" s="23">
        <f>5100+17000+10300</f>
        <v>32400</v>
      </c>
      <c r="L213" s="7" t="s">
        <v>710</v>
      </c>
      <c r="M213" s="28" t="s">
        <v>43</v>
      </c>
      <c r="N213" s="7" t="s">
        <v>44</v>
      </c>
      <c r="O213" s="7" t="s">
        <v>45</v>
      </c>
      <c r="P213" s="7" t="s">
        <v>46</v>
      </c>
      <c r="Q213" s="7"/>
    </row>
    <row r="214" spans="1:17" s="5" customFormat="1" ht="183.75" customHeight="1">
      <c r="A214" s="12">
        <v>2</v>
      </c>
      <c r="B214" s="35" t="s">
        <v>703</v>
      </c>
      <c r="C214" s="35" t="s">
        <v>1657</v>
      </c>
      <c r="D214" s="90" t="s">
        <v>702</v>
      </c>
      <c r="E214" s="8" t="s">
        <v>750</v>
      </c>
      <c r="F214" s="37">
        <v>90</v>
      </c>
      <c r="G214" s="37">
        <v>140</v>
      </c>
      <c r="H214" s="37">
        <v>91</v>
      </c>
      <c r="I214" s="38">
        <v>25400</v>
      </c>
      <c r="J214" s="7" t="s">
        <v>710</v>
      </c>
      <c r="K214" s="23">
        <f>5400+18000+2000</f>
        <v>25400</v>
      </c>
      <c r="L214" s="7" t="s">
        <v>710</v>
      </c>
      <c r="M214" s="7" t="s">
        <v>1658</v>
      </c>
      <c r="N214" s="7" t="s">
        <v>44</v>
      </c>
      <c r="O214" s="7" t="s">
        <v>1659</v>
      </c>
      <c r="P214" s="7" t="s">
        <v>46</v>
      </c>
      <c r="Q214" s="7"/>
    </row>
    <row r="215" spans="1:17" s="5" customFormat="1" ht="28.5" customHeight="1">
      <c r="A215" s="144" t="s">
        <v>773</v>
      </c>
      <c r="B215" s="145"/>
      <c r="C215" s="145"/>
      <c r="D215" s="145"/>
      <c r="E215" s="145"/>
      <c r="F215" s="145"/>
      <c r="G215" s="145"/>
      <c r="H215" s="145"/>
      <c r="I215" s="145"/>
      <c r="J215" s="145"/>
      <c r="K215" s="145"/>
      <c r="L215" s="145"/>
      <c r="M215" s="145"/>
      <c r="N215" s="145"/>
      <c r="O215" s="145"/>
      <c r="P215" s="145"/>
      <c r="Q215" s="146"/>
    </row>
    <row r="216" spans="1:17" s="5" customFormat="1" ht="192" customHeight="1">
      <c r="A216" s="12">
        <v>1</v>
      </c>
      <c r="B216" s="35" t="s">
        <v>792</v>
      </c>
      <c r="C216" s="35" t="s">
        <v>1801</v>
      </c>
      <c r="D216" s="55" t="s">
        <v>793</v>
      </c>
      <c r="E216" s="36" t="s">
        <v>750</v>
      </c>
      <c r="F216" s="37">
        <v>21</v>
      </c>
      <c r="G216" s="37">
        <v>21</v>
      </c>
      <c r="H216" s="37">
        <v>16</v>
      </c>
      <c r="I216" s="38">
        <v>25100</v>
      </c>
      <c r="J216" s="35" t="s">
        <v>344</v>
      </c>
      <c r="K216" s="23">
        <f>1890+13125+3000+6151.77</f>
        <v>24166.77</v>
      </c>
      <c r="L216" s="7" t="s">
        <v>344</v>
      </c>
      <c r="M216" s="28" t="s">
        <v>1802</v>
      </c>
      <c r="N216" s="7" t="s">
        <v>228</v>
      </c>
      <c r="O216" s="7" t="s">
        <v>228</v>
      </c>
      <c r="P216" s="7" t="s">
        <v>228</v>
      </c>
      <c r="Q216" s="7"/>
    </row>
    <row r="217" spans="1:17" ht="24" customHeight="1">
      <c r="A217" s="120" t="s">
        <v>202</v>
      </c>
      <c r="B217" s="127"/>
      <c r="C217" s="127"/>
      <c r="D217" s="127"/>
      <c r="E217" s="127"/>
      <c r="F217" s="127"/>
      <c r="G217" s="127"/>
      <c r="H217" s="127"/>
      <c r="I217" s="127"/>
      <c r="J217" s="127"/>
      <c r="K217" s="120"/>
      <c r="L217" s="120"/>
      <c r="M217" s="120"/>
      <c r="N217" s="120"/>
      <c r="O217" s="120"/>
      <c r="P217" s="120"/>
      <c r="Q217" s="120"/>
    </row>
    <row r="218" spans="1:17" s="5" customFormat="1" ht="289.5" customHeight="1">
      <c r="A218" s="12">
        <v>1</v>
      </c>
      <c r="B218" s="7" t="s">
        <v>494</v>
      </c>
      <c r="C218" s="7" t="s">
        <v>848</v>
      </c>
      <c r="D218" s="63" t="s">
        <v>794</v>
      </c>
      <c r="E218" s="8" t="s">
        <v>750</v>
      </c>
      <c r="F218" s="78">
        <v>40</v>
      </c>
      <c r="G218" s="17">
        <v>53</v>
      </c>
      <c r="H218" s="17">
        <v>39</v>
      </c>
      <c r="I218" s="76">
        <v>34556</v>
      </c>
      <c r="J218" s="7" t="s">
        <v>710</v>
      </c>
      <c r="K218" s="23">
        <f>4440+7628+19828.39+1012+552</f>
        <v>33460.39</v>
      </c>
      <c r="L218" s="7" t="s">
        <v>710</v>
      </c>
      <c r="M218" s="28" t="s">
        <v>436</v>
      </c>
      <c r="N218" s="7" t="s">
        <v>437</v>
      </c>
      <c r="O218" s="7" t="s">
        <v>228</v>
      </c>
      <c r="P218" s="7" t="s">
        <v>46</v>
      </c>
      <c r="Q218" s="14" t="s">
        <v>1713</v>
      </c>
    </row>
    <row r="219" spans="1:17" s="5" customFormat="1" ht="208.5" customHeight="1">
      <c r="A219" s="12">
        <v>2</v>
      </c>
      <c r="B219" s="7" t="s">
        <v>48</v>
      </c>
      <c r="C219" s="7" t="s">
        <v>1340</v>
      </c>
      <c r="D219" s="75" t="s">
        <v>47</v>
      </c>
      <c r="E219" s="8" t="s">
        <v>750</v>
      </c>
      <c r="F219" s="17">
        <v>80</v>
      </c>
      <c r="G219" s="17">
        <v>161</v>
      </c>
      <c r="H219" s="17">
        <v>138</v>
      </c>
      <c r="I219" s="23">
        <v>32200</v>
      </c>
      <c r="J219" s="7" t="s">
        <v>710</v>
      </c>
      <c r="K219" s="23">
        <f>9540+10500+13201.04+63.5</f>
        <v>33304.54</v>
      </c>
      <c r="L219" s="7" t="s">
        <v>710</v>
      </c>
      <c r="M219" s="28" t="s">
        <v>1714</v>
      </c>
      <c r="N219" s="7" t="s">
        <v>1341</v>
      </c>
      <c r="O219" s="7" t="s">
        <v>228</v>
      </c>
      <c r="P219" s="7" t="s">
        <v>46</v>
      </c>
      <c r="Q219" s="14"/>
    </row>
    <row r="220" spans="1:17" s="5" customFormat="1" ht="287.25" customHeight="1">
      <c r="A220" s="12">
        <v>3</v>
      </c>
      <c r="B220" s="7" t="s">
        <v>558</v>
      </c>
      <c r="C220" s="7" t="s">
        <v>1796</v>
      </c>
      <c r="D220" s="103" t="s">
        <v>495</v>
      </c>
      <c r="E220" s="8" t="s">
        <v>750</v>
      </c>
      <c r="F220" s="17">
        <v>38</v>
      </c>
      <c r="G220" s="17">
        <v>48</v>
      </c>
      <c r="H220" s="17">
        <v>39</v>
      </c>
      <c r="I220" s="76">
        <v>37342</v>
      </c>
      <c r="J220" s="7" t="s">
        <v>710</v>
      </c>
      <c r="K220" s="23">
        <f>5616+8550+810+14056.12+972</f>
        <v>30004.120000000003</v>
      </c>
      <c r="L220" s="17" t="s">
        <v>710</v>
      </c>
      <c r="M220" s="28" t="s">
        <v>1797</v>
      </c>
      <c r="N220" s="7" t="s">
        <v>228</v>
      </c>
      <c r="O220" s="7" t="s">
        <v>1798</v>
      </c>
      <c r="P220" s="7" t="s">
        <v>228</v>
      </c>
      <c r="Q220" s="14" t="s">
        <v>1861</v>
      </c>
    </row>
    <row r="221" spans="1:17" ht="24" customHeight="1">
      <c r="A221" s="128" t="s">
        <v>676</v>
      </c>
      <c r="B221" s="129"/>
      <c r="C221" s="129"/>
      <c r="D221" s="129"/>
      <c r="E221" s="129"/>
      <c r="F221" s="129"/>
      <c r="G221" s="129"/>
      <c r="H221" s="129"/>
      <c r="I221" s="129"/>
      <c r="J221" s="129"/>
      <c r="K221" s="129"/>
      <c r="L221" s="129"/>
      <c r="M221" s="129"/>
      <c r="N221" s="129"/>
      <c r="O221" s="129"/>
      <c r="P221" s="129"/>
      <c r="Q221" s="130"/>
    </row>
    <row r="222" spans="1:17" s="5" customFormat="1" ht="92.25" customHeight="1">
      <c r="A222" s="12">
        <v>1</v>
      </c>
      <c r="B222" s="7" t="s">
        <v>419</v>
      </c>
      <c r="C222" s="7" t="s">
        <v>1893</v>
      </c>
      <c r="D222" s="75" t="s">
        <v>230</v>
      </c>
      <c r="E222" s="8" t="s">
        <v>750</v>
      </c>
      <c r="F222" s="17">
        <v>55</v>
      </c>
      <c r="G222" s="17">
        <v>56</v>
      </c>
      <c r="H222" s="17">
        <v>54</v>
      </c>
      <c r="I222" s="20">
        <v>1600</v>
      </c>
      <c r="J222" s="7" t="s">
        <v>710</v>
      </c>
      <c r="K222" s="23">
        <v>1600</v>
      </c>
      <c r="L222" s="7" t="s">
        <v>710</v>
      </c>
      <c r="M222" s="28" t="s">
        <v>1892</v>
      </c>
      <c r="N222" s="7" t="s">
        <v>475</v>
      </c>
      <c r="O222" s="7" t="s">
        <v>972</v>
      </c>
      <c r="P222" s="7" t="s">
        <v>46</v>
      </c>
      <c r="Q222" s="14" t="s">
        <v>420</v>
      </c>
    </row>
    <row r="223" spans="1:17" s="5" customFormat="1" ht="129.75" customHeight="1">
      <c r="A223" s="12">
        <v>2</v>
      </c>
      <c r="B223" s="42" t="s">
        <v>1745</v>
      </c>
      <c r="C223" s="7" t="s">
        <v>1891</v>
      </c>
      <c r="D223" s="75" t="s">
        <v>819</v>
      </c>
      <c r="E223" s="8" t="s">
        <v>750</v>
      </c>
      <c r="F223" s="17">
        <v>30</v>
      </c>
      <c r="G223" s="17">
        <v>30</v>
      </c>
      <c r="H223" s="17">
        <v>30</v>
      </c>
      <c r="I223" s="23">
        <v>1600</v>
      </c>
      <c r="J223" s="7" t="s">
        <v>710</v>
      </c>
      <c r="K223" s="23">
        <v>1600</v>
      </c>
      <c r="L223" s="7" t="s">
        <v>710</v>
      </c>
      <c r="M223" s="28" t="s">
        <v>1892</v>
      </c>
      <c r="N223" s="7" t="s">
        <v>475</v>
      </c>
      <c r="O223" s="7" t="s">
        <v>972</v>
      </c>
      <c r="P223" s="7" t="s">
        <v>46</v>
      </c>
      <c r="Q223" s="14" t="s">
        <v>1747</v>
      </c>
    </row>
    <row r="224" spans="1:17" s="5" customFormat="1" ht="137.25" customHeight="1">
      <c r="A224" s="12">
        <v>3</v>
      </c>
      <c r="B224" s="7" t="s">
        <v>1746</v>
      </c>
      <c r="C224" s="7" t="s">
        <v>1891</v>
      </c>
      <c r="D224" s="75" t="s">
        <v>783</v>
      </c>
      <c r="E224" s="8" t="s">
        <v>750</v>
      </c>
      <c r="F224" s="17">
        <v>30</v>
      </c>
      <c r="G224" s="17">
        <v>30</v>
      </c>
      <c r="H224" s="17">
        <v>30</v>
      </c>
      <c r="I224" s="23">
        <v>1200</v>
      </c>
      <c r="J224" s="7" t="s">
        <v>710</v>
      </c>
      <c r="K224" s="23">
        <v>1200</v>
      </c>
      <c r="L224" s="7" t="s">
        <v>710</v>
      </c>
      <c r="M224" s="28" t="s">
        <v>1892</v>
      </c>
      <c r="N224" s="7" t="s">
        <v>475</v>
      </c>
      <c r="O224" s="7" t="s">
        <v>972</v>
      </c>
      <c r="P224" s="7" t="s">
        <v>46</v>
      </c>
      <c r="Q224" s="14" t="s">
        <v>1747</v>
      </c>
    </row>
    <row r="225" spans="1:17" s="5" customFormat="1" ht="82.5" customHeight="1">
      <c r="A225" s="12">
        <v>4</v>
      </c>
      <c r="B225" s="7" t="s">
        <v>995</v>
      </c>
      <c r="C225" s="7" t="s">
        <v>1597</v>
      </c>
      <c r="D225" s="75" t="s">
        <v>784</v>
      </c>
      <c r="E225" s="8" t="s">
        <v>750</v>
      </c>
      <c r="F225" s="17">
        <v>30</v>
      </c>
      <c r="G225" s="17">
        <v>23</v>
      </c>
      <c r="H225" s="17">
        <v>23</v>
      </c>
      <c r="I225" s="23">
        <v>1200</v>
      </c>
      <c r="J225" s="7" t="s">
        <v>710</v>
      </c>
      <c r="K225" s="23">
        <v>1200</v>
      </c>
      <c r="L225" s="7" t="s">
        <v>710</v>
      </c>
      <c r="M225" s="28" t="s">
        <v>1598</v>
      </c>
      <c r="N225" s="7" t="s">
        <v>475</v>
      </c>
      <c r="O225" s="7" t="s">
        <v>228</v>
      </c>
      <c r="P225" s="7" t="s">
        <v>46</v>
      </c>
      <c r="Q225" s="7"/>
    </row>
    <row r="226" spans="1:17" s="5" customFormat="1" ht="109.5" customHeight="1">
      <c r="A226" s="12">
        <v>5</v>
      </c>
      <c r="B226" s="7" t="s">
        <v>252</v>
      </c>
      <c r="C226" s="7" t="s">
        <v>1655</v>
      </c>
      <c r="D226" s="75" t="s">
        <v>311</v>
      </c>
      <c r="E226" s="8" t="s">
        <v>750</v>
      </c>
      <c r="F226" s="17">
        <v>70</v>
      </c>
      <c r="G226" s="17">
        <v>87</v>
      </c>
      <c r="H226" s="17">
        <v>81</v>
      </c>
      <c r="I226" s="23">
        <v>28400</v>
      </c>
      <c r="J226" s="7" t="s">
        <v>710</v>
      </c>
      <c r="K226" s="23">
        <f>25200+3200</f>
        <v>28400</v>
      </c>
      <c r="L226" s="7" t="s">
        <v>710</v>
      </c>
      <c r="M226" s="28" t="s">
        <v>1656</v>
      </c>
      <c r="N226" s="7" t="s">
        <v>475</v>
      </c>
      <c r="O226" s="7" t="s">
        <v>228</v>
      </c>
      <c r="P226" s="7" t="s">
        <v>46</v>
      </c>
      <c r="Q226" s="7"/>
    </row>
    <row r="227" spans="1:17" s="5" customFormat="1" ht="110.25" customHeight="1">
      <c r="A227" s="12">
        <v>6</v>
      </c>
      <c r="B227" s="7" t="s">
        <v>55</v>
      </c>
      <c r="C227" s="7" t="s">
        <v>1729</v>
      </c>
      <c r="D227" s="75" t="s">
        <v>312</v>
      </c>
      <c r="E227" s="8" t="s">
        <v>750</v>
      </c>
      <c r="F227" s="17">
        <v>85</v>
      </c>
      <c r="G227" s="17">
        <v>96</v>
      </c>
      <c r="H227" s="17">
        <v>95</v>
      </c>
      <c r="I227" s="23">
        <v>24500</v>
      </c>
      <c r="J227" s="7" t="s">
        <v>710</v>
      </c>
      <c r="K227" s="23">
        <f>21300+3200</f>
        <v>24500</v>
      </c>
      <c r="L227" s="7" t="s">
        <v>710</v>
      </c>
      <c r="M227" s="28" t="s">
        <v>1730</v>
      </c>
      <c r="N227" s="7" t="s">
        <v>475</v>
      </c>
      <c r="O227" s="7" t="s">
        <v>228</v>
      </c>
      <c r="P227" s="7" t="s">
        <v>46</v>
      </c>
      <c r="Q227" s="14"/>
    </row>
    <row r="228" spans="1:17" ht="24" customHeight="1">
      <c r="A228" s="120" t="s">
        <v>203</v>
      </c>
      <c r="B228" s="120"/>
      <c r="C228" s="120"/>
      <c r="D228" s="120"/>
      <c r="E228" s="120"/>
      <c r="F228" s="120"/>
      <c r="G228" s="120"/>
      <c r="H228" s="120"/>
      <c r="I228" s="120"/>
      <c r="J228" s="120"/>
      <c r="K228" s="120"/>
      <c r="L228" s="120"/>
      <c r="M228" s="120"/>
      <c r="N228" s="120"/>
      <c r="O228" s="120"/>
      <c r="P228" s="120"/>
      <c r="Q228" s="120"/>
    </row>
    <row r="229" spans="1:17" ht="24" customHeight="1">
      <c r="A229" s="122" t="s">
        <v>204</v>
      </c>
      <c r="B229" s="123"/>
      <c r="C229" s="123"/>
      <c r="D229" s="123"/>
      <c r="E229" s="123"/>
      <c r="F229" s="123"/>
      <c r="G229" s="123"/>
      <c r="H229" s="123"/>
      <c r="I229" s="123"/>
      <c r="J229" s="123"/>
      <c r="K229" s="123"/>
      <c r="L229" s="123"/>
      <c r="M229" s="123"/>
      <c r="N229" s="123"/>
      <c r="O229" s="123"/>
      <c r="P229" s="123"/>
      <c r="Q229" s="124"/>
    </row>
    <row r="230" spans="1:17" s="5" customFormat="1" ht="146.25" customHeight="1">
      <c r="A230" s="12">
        <v>1</v>
      </c>
      <c r="B230" s="7" t="s">
        <v>832</v>
      </c>
      <c r="C230" s="7" t="s">
        <v>1421</v>
      </c>
      <c r="D230" s="75" t="s">
        <v>256</v>
      </c>
      <c r="E230" s="27" t="s">
        <v>750</v>
      </c>
      <c r="F230" s="7">
        <v>65</v>
      </c>
      <c r="G230" s="17">
        <v>65</v>
      </c>
      <c r="H230" s="17">
        <v>52</v>
      </c>
      <c r="I230" s="45">
        <v>87300</v>
      </c>
      <c r="J230" s="7" t="s">
        <v>344</v>
      </c>
      <c r="K230" s="23">
        <f>15600+58500+8000+1200+4000</f>
        <v>87300</v>
      </c>
      <c r="L230" s="7" t="s">
        <v>344</v>
      </c>
      <c r="M230" s="28" t="s">
        <v>1423</v>
      </c>
      <c r="N230" s="7" t="s">
        <v>725</v>
      </c>
      <c r="O230" s="7" t="s">
        <v>755</v>
      </c>
      <c r="P230" s="7" t="s">
        <v>46</v>
      </c>
      <c r="Q230" s="14" t="s">
        <v>1513</v>
      </c>
    </row>
    <row r="231" spans="1:17" s="5" customFormat="1" ht="212.25" customHeight="1">
      <c r="A231" s="12">
        <v>2</v>
      </c>
      <c r="B231" s="7" t="s">
        <v>623</v>
      </c>
      <c r="C231" s="7" t="s">
        <v>357</v>
      </c>
      <c r="D231" s="75" t="s">
        <v>622</v>
      </c>
      <c r="E231" s="27" t="s">
        <v>750</v>
      </c>
      <c r="F231" s="79">
        <v>80</v>
      </c>
      <c r="G231" s="17">
        <v>80</v>
      </c>
      <c r="H231" s="17">
        <v>65</v>
      </c>
      <c r="I231" s="84">
        <v>68000</v>
      </c>
      <c r="J231" s="7" t="s">
        <v>710</v>
      </c>
      <c r="K231" s="23">
        <v>68000</v>
      </c>
      <c r="L231" s="7" t="s">
        <v>228</v>
      </c>
      <c r="M231" s="28" t="s">
        <v>960</v>
      </c>
      <c r="N231" s="7" t="s">
        <v>228</v>
      </c>
      <c r="O231" s="7" t="s">
        <v>228</v>
      </c>
      <c r="P231" s="7" t="s">
        <v>46</v>
      </c>
      <c r="Q231" s="14" t="s">
        <v>1785</v>
      </c>
    </row>
    <row r="232" spans="1:17" s="5" customFormat="1" ht="264.75" customHeight="1">
      <c r="A232" s="12">
        <v>3</v>
      </c>
      <c r="B232" s="7" t="s">
        <v>833</v>
      </c>
      <c r="C232" s="7" t="s">
        <v>664</v>
      </c>
      <c r="D232" s="52" t="s">
        <v>257</v>
      </c>
      <c r="E232" s="27" t="s">
        <v>750</v>
      </c>
      <c r="F232" s="7">
        <v>60</v>
      </c>
      <c r="G232" s="17">
        <v>60</v>
      </c>
      <c r="H232" s="17">
        <v>39</v>
      </c>
      <c r="I232" s="84">
        <v>103600</v>
      </c>
      <c r="J232" s="7" t="s">
        <v>710</v>
      </c>
      <c r="K232" s="23">
        <v>103600</v>
      </c>
      <c r="L232" s="7" t="s">
        <v>228</v>
      </c>
      <c r="M232" s="28" t="s">
        <v>665</v>
      </c>
      <c r="N232" s="7" t="s">
        <v>725</v>
      </c>
      <c r="O232" s="7" t="s">
        <v>755</v>
      </c>
      <c r="P232" s="7" t="s">
        <v>46</v>
      </c>
      <c r="Q232" s="28" t="s">
        <v>1469</v>
      </c>
    </row>
    <row r="233" spans="1:17" s="5" customFormat="1" ht="271.5" customHeight="1">
      <c r="A233" s="12">
        <v>4</v>
      </c>
      <c r="B233" s="7" t="s">
        <v>834</v>
      </c>
      <c r="C233" s="7" t="s">
        <v>727</v>
      </c>
      <c r="D233" s="52" t="s">
        <v>258</v>
      </c>
      <c r="E233" s="27" t="s">
        <v>750</v>
      </c>
      <c r="F233" s="7">
        <v>60</v>
      </c>
      <c r="G233" s="17">
        <v>60</v>
      </c>
      <c r="H233" s="17">
        <v>48</v>
      </c>
      <c r="I233" s="69">
        <v>64991.82</v>
      </c>
      <c r="J233" s="7" t="s">
        <v>710</v>
      </c>
      <c r="K233" s="23">
        <f>10800+44000+10191.82</f>
        <v>64991.82</v>
      </c>
      <c r="L233" s="7" t="s">
        <v>228</v>
      </c>
      <c r="M233" s="28" t="s">
        <v>704</v>
      </c>
      <c r="N233" s="7" t="s">
        <v>725</v>
      </c>
      <c r="O233" s="7" t="s">
        <v>726</v>
      </c>
      <c r="P233" s="7" t="s">
        <v>46</v>
      </c>
      <c r="Q233" s="54" t="s">
        <v>1784</v>
      </c>
    </row>
    <row r="234" spans="1:17" s="5" customFormat="1" ht="289.5" customHeight="1">
      <c r="A234" s="12">
        <v>5</v>
      </c>
      <c r="B234" s="7" t="s">
        <v>1420</v>
      </c>
      <c r="C234" s="7" t="s">
        <v>1421</v>
      </c>
      <c r="D234" s="75" t="s">
        <v>259</v>
      </c>
      <c r="E234" s="27" t="s">
        <v>750</v>
      </c>
      <c r="F234" s="79">
        <v>50</v>
      </c>
      <c r="G234" s="17">
        <v>50</v>
      </c>
      <c r="H234" s="17">
        <v>38</v>
      </c>
      <c r="I234" s="84">
        <v>68996.6</v>
      </c>
      <c r="J234" s="7" t="s">
        <v>344</v>
      </c>
      <c r="K234" s="23">
        <f>12000+45000+8000+996.6+3000</f>
        <v>68996.6</v>
      </c>
      <c r="L234" s="7" t="s">
        <v>344</v>
      </c>
      <c r="M234" s="28" t="s">
        <v>1422</v>
      </c>
      <c r="N234" s="7" t="s">
        <v>725</v>
      </c>
      <c r="O234" s="7" t="s">
        <v>726</v>
      </c>
      <c r="P234" s="7" t="s">
        <v>46</v>
      </c>
      <c r="Q234" s="14" t="s">
        <v>1814</v>
      </c>
    </row>
    <row r="235" spans="1:17" s="5" customFormat="1" ht="129" customHeight="1">
      <c r="A235" s="12">
        <v>6</v>
      </c>
      <c r="B235" s="7" t="s">
        <v>683</v>
      </c>
      <c r="C235" s="7" t="s">
        <v>753</v>
      </c>
      <c r="D235" s="52" t="s">
        <v>260</v>
      </c>
      <c r="E235" s="27" t="s">
        <v>750</v>
      </c>
      <c r="F235" s="7">
        <v>60</v>
      </c>
      <c r="G235" s="17">
        <v>60</v>
      </c>
      <c r="H235" s="17">
        <v>48</v>
      </c>
      <c r="I235" s="84">
        <v>68400</v>
      </c>
      <c r="J235" s="7" t="s">
        <v>344</v>
      </c>
      <c r="K235" s="23">
        <f>7200+48000+10000+2000+1200</f>
        <v>68400</v>
      </c>
      <c r="L235" s="7" t="s">
        <v>228</v>
      </c>
      <c r="M235" s="28" t="s">
        <v>754</v>
      </c>
      <c r="N235" s="7" t="s">
        <v>725</v>
      </c>
      <c r="O235" s="7" t="s">
        <v>755</v>
      </c>
      <c r="P235" s="7" t="s">
        <v>46</v>
      </c>
      <c r="Q235" s="14" t="s">
        <v>1470</v>
      </c>
    </row>
    <row r="236" spans="1:17" s="5" customFormat="1" ht="264.75" customHeight="1">
      <c r="A236" s="12">
        <v>7</v>
      </c>
      <c r="B236" s="7" t="s">
        <v>938</v>
      </c>
      <c r="C236" s="7" t="s">
        <v>1497</v>
      </c>
      <c r="D236" s="75" t="s">
        <v>1323</v>
      </c>
      <c r="E236" s="27" t="s">
        <v>750</v>
      </c>
      <c r="F236" s="7">
        <v>60</v>
      </c>
      <c r="G236" s="17">
        <v>60</v>
      </c>
      <c r="H236" s="17">
        <v>46</v>
      </c>
      <c r="I236" s="84">
        <v>26900</v>
      </c>
      <c r="J236" s="7" t="s">
        <v>710</v>
      </c>
      <c r="K236" s="23">
        <f>7200+15000+4700</f>
        <v>26900</v>
      </c>
      <c r="L236" s="7" t="s">
        <v>228</v>
      </c>
      <c r="M236" s="28" t="s">
        <v>1498</v>
      </c>
      <c r="N236" s="7" t="s">
        <v>725</v>
      </c>
      <c r="O236" s="7" t="s">
        <v>1499</v>
      </c>
      <c r="P236" s="7" t="s">
        <v>46</v>
      </c>
      <c r="Q236" s="14" t="s">
        <v>1471</v>
      </c>
    </row>
    <row r="237" spans="1:17" s="5" customFormat="1" ht="67.5" customHeight="1">
      <c r="A237" s="12">
        <v>8</v>
      </c>
      <c r="B237" s="7" t="s">
        <v>835</v>
      </c>
      <c r="C237" s="7"/>
      <c r="D237" s="4" t="s">
        <v>838</v>
      </c>
      <c r="E237" s="27" t="s">
        <v>750</v>
      </c>
      <c r="F237" s="79">
        <v>0</v>
      </c>
      <c r="G237" s="17"/>
      <c r="H237" s="17"/>
      <c r="I237" s="84">
        <v>0</v>
      </c>
      <c r="J237" s="7" t="s">
        <v>344</v>
      </c>
      <c r="K237" s="23"/>
      <c r="L237" s="7"/>
      <c r="M237" s="28"/>
      <c r="N237" s="7"/>
      <c r="O237" s="7"/>
      <c r="P237" s="7"/>
      <c r="Q237" s="54" t="s">
        <v>1511</v>
      </c>
    </row>
    <row r="238" spans="1:17" s="5" customFormat="1" ht="198.75" customHeight="1">
      <c r="A238" s="12">
        <v>9</v>
      </c>
      <c r="B238" s="7" t="s">
        <v>531</v>
      </c>
      <c r="C238" s="7" t="s">
        <v>1416</v>
      </c>
      <c r="D238" s="75" t="s">
        <v>785</v>
      </c>
      <c r="E238" s="27" t="s">
        <v>750</v>
      </c>
      <c r="F238" s="79">
        <v>55</v>
      </c>
      <c r="G238" s="17">
        <v>55</v>
      </c>
      <c r="H238" s="17">
        <v>45</v>
      </c>
      <c r="I238" s="84">
        <v>63900</v>
      </c>
      <c r="J238" s="7" t="s">
        <v>344</v>
      </c>
      <c r="K238" s="23">
        <f>9900+40000+10000+3000+1000</f>
        <v>63900</v>
      </c>
      <c r="L238" s="7" t="s">
        <v>228</v>
      </c>
      <c r="M238" s="28" t="s">
        <v>1417</v>
      </c>
      <c r="N238" s="7" t="s">
        <v>725</v>
      </c>
      <c r="O238" s="7" t="s">
        <v>755</v>
      </c>
      <c r="P238" s="7" t="s">
        <v>46</v>
      </c>
      <c r="Q238" s="14" t="s">
        <v>1786</v>
      </c>
    </row>
    <row r="239" spans="1:17" s="5" customFormat="1" ht="224.25" customHeight="1">
      <c r="A239" s="12">
        <v>10</v>
      </c>
      <c r="B239" s="7" t="s">
        <v>1815</v>
      </c>
      <c r="C239" s="7" t="s">
        <v>1500</v>
      </c>
      <c r="D239" s="75" t="s">
        <v>144</v>
      </c>
      <c r="E239" s="27" t="s">
        <v>750</v>
      </c>
      <c r="F239" s="79">
        <v>80</v>
      </c>
      <c r="G239" s="17">
        <v>80</v>
      </c>
      <c r="H239" s="17">
        <v>62</v>
      </c>
      <c r="I239" s="84">
        <v>49914.36</v>
      </c>
      <c r="J239" s="7" t="s">
        <v>344</v>
      </c>
      <c r="K239" s="23">
        <f>9600+30000+5170.36+3000+2144</f>
        <v>49914.36</v>
      </c>
      <c r="L239" s="7" t="s">
        <v>228</v>
      </c>
      <c r="M239" s="28" t="s">
        <v>1501</v>
      </c>
      <c r="N239" s="7" t="s">
        <v>725</v>
      </c>
      <c r="O239" s="7" t="s">
        <v>1502</v>
      </c>
      <c r="P239" s="7" t="s">
        <v>46</v>
      </c>
      <c r="Q239" s="14" t="s">
        <v>1816</v>
      </c>
    </row>
    <row r="240" spans="1:17" s="5" customFormat="1" ht="171" customHeight="1">
      <c r="A240" s="12">
        <v>11</v>
      </c>
      <c r="B240" s="7" t="s">
        <v>836</v>
      </c>
      <c r="C240" s="7" t="s">
        <v>723</v>
      </c>
      <c r="D240" s="52" t="s">
        <v>231</v>
      </c>
      <c r="E240" s="27" t="s">
        <v>750</v>
      </c>
      <c r="F240" s="7">
        <v>35</v>
      </c>
      <c r="G240" s="17">
        <v>35</v>
      </c>
      <c r="H240" s="17">
        <v>25</v>
      </c>
      <c r="I240" s="69">
        <v>22450</v>
      </c>
      <c r="J240" s="7" t="s">
        <v>344</v>
      </c>
      <c r="K240" s="23">
        <f>4200+12250+4000+2000</f>
        <v>22450</v>
      </c>
      <c r="L240" s="7" t="s">
        <v>228</v>
      </c>
      <c r="M240" s="28" t="s">
        <v>724</v>
      </c>
      <c r="N240" s="7" t="s">
        <v>725</v>
      </c>
      <c r="O240" s="7" t="s">
        <v>726</v>
      </c>
      <c r="P240" s="7" t="s">
        <v>46</v>
      </c>
      <c r="Q240" s="14" t="s">
        <v>1049</v>
      </c>
    </row>
    <row r="241" spans="1:17" s="5" customFormat="1" ht="303" customHeight="1">
      <c r="A241" s="12">
        <v>12</v>
      </c>
      <c r="B241" s="14" t="s">
        <v>1810</v>
      </c>
      <c r="C241" s="7" t="s">
        <v>1850</v>
      </c>
      <c r="D241" s="75" t="s">
        <v>232</v>
      </c>
      <c r="E241" s="27" t="s">
        <v>750</v>
      </c>
      <c r="F241" s="14">
        <v>55</v>
      </c>
      <c r="G241" s="17">
        <v>55</v>
      </c>
      <c r="H241" s="17">
        <v>39</v>
      </c>
      <c r="I241" s="69">
        <v>71615.36</v>
      </c>
      <c r="J241" s="7" t="s">
        <v>344</v>
      </c>
      <c r="K241" s="23">
        <f>9900+40500+15965.86+5000</f>
        <v>71365.86</v>
      </c>
      <c r="L241" s="7" t="s">
        <v>228</v>
      </c>
      <c r="M241" s="28" t="s">
        <v>1851</v>
      </c>
      <c r="N241" s="7" t="s">
        <v>725</v>
      </c>
      <c r="O241" s="7" t="s">
        <v>1852</v>
      </c>
      <c r="P241" s="7" t="s">
        <v>46</v>
      </c>
      <c r="Q241" s="14" t="s">
        <v>1811</v>
      </c>
    </row>
    <row r="242" spans="1:17" s="5" customFormat="1" ht="190.5" customHeight="1">
      <c r="A242" s="12">
        <v>13</v>
      </c>
      <c r="B242" s="7" t="s">
        <v>1461</v>
      </c>
      <c r="C242" s="7" t="s">
        <v>1704</v>
      </c>
      <c r="D242" s="75" t="s">
        <v>233</v>
      </c>
      <c r="E242" s="27" t="s">
        <v>750</v>
      </c>
      <c r="F242" s="7">
        <v>160</v>
      </c>
      <c r="G242" s="17">
        <v>160</v>
      </c>
      <c r="H242" s="17">
        <v>135</v>
      </c>
      <c r="I242" s="84">
        <v>187465.74</v>
      </c>
      <c r="J242" s="7" t="s">
        <v>344</v>
      </c>
      <c r="K242" s="91">
        <f>28800+120000+24865.74+13800</f>
        <v>187465.74</v>
      </c>
      <c r="L242" s="7" t="s">
        <v>344</v>
      </c>
      <c r="M242" s="28" t="s">
        <v>1705</v>
      </c>
      <c r="N242" s="7" t="s">
        <v>725</v>
      </c>
      <c r="O242" s="7" t="s">
        <v>1706</v>
      </c>
      <c r="P242" s="7" t="s">
        <v>46</v>
      </c>
      <c r="Q242" s="14" t="s">
        <v>1813</v>
      </c>
    </row>
    <row r="243" spans="1:17" s="5" customFormat="1" ht="132" customHeight="1">
      <c r="A243" s="12">
        <v>14</v>
      </c>
      <c r="B243" s="7" t="s">
        <v>837</v>
      </c>
      <c r="C243" s="7" t="s">
        <v>1418</v>
      </c>
      <c r="D243" s="75" t="s">
        <v>234</v>
      </c>
      <c r="E243" s="27" t="s">
        <v>750</v>
      </c>
      <c r="F243" s="79">
        <v>170</v>
      </c>
      <c r="G243" s="17">
        <v>170</v>
      </c>
      <c r="H243" s="17">
        <v>147</v>
      </c>
      <c r="I243" s="84">
        <v>296200</v>
      </c>
      <c r="J243" s="7" t="s">
        <v>344</v>
      </c>
      <c r="K243" s="23">
        <f>51000+199200+36000+10000</f>
        <v>296200</v>
      </c>
      <c r="L243" s="7" t="s">
        <v>344</v>
      </c>
      <c r="M243" s="28" t="s">
        <v>1419</v>
      </c>
      <c r="N243" s="7" t="s">
        <v>725</v>
      </c>
      <c r="O243" s="7" t="s">
        <v>726</v>
      </c>
      <c r="P243" s="7" t="s">
        <v>46</v>
      </c>
      <c r="Q243" s="14" t="s">
        <v>1787</v>
      </c>
    </row>
    <row r="244" spans="1:17" s="41" customFormat="1" ht="201" customHeight="1">
      <c r="A244" s="12">
        <v>15</v>
      </c>
      <c r="B244" s="7" t="s">
        <v>132</v>
      </c>
      <c r="C244" s="7" t="s">
        <v>756</v>
      </c>
      <c r="D244" s="52" t="s">
        <v>235</v>
      </c>
      <c r="E244" s="27" t="s">
        <v>750</v>
      </c>
      <c r="F244" s="7">
        <v>60</v>
      </c>
      <c r="G244" s="17">
        <v>60</v>
      </c>
      <c r="H244" s="17">
        <v>48</v>
      </c>
      <c r="I244" s="84">
        <v>34200</v>
      </c>
      <c r="J244" s="7" t="s">
        <v>344</v>
      </c>
      <c r="K244" s="23">
        <f>7200+24000+1000+2000</f>
        <v>34200</v>
      </c>
      <c r="L244" s="7" t="s">
        <v>228</v>
      </c>
      <c r="M244" s="28" t="s">
        <v>757</v>
      </c>
      <c r="N244" s="7" t="s">
        <v>725</v>
      </c>
      <c r="O244" s="7" t="s">
        <v>726</v>
      </c>
      <c r="P244" s="7" t="s">
        <v>46</v>
      </c>
      <c r="Q244" s="14" t="s">
        <v>1812</v>
      </c>
    </row>
    <row r="245" spans="1:17" s="41" customFormat="1" ht="102" customHeight="1">
      <c r="A245" s="12">
        <v>16</v>
      </c>
      <c r="B245" s="7" t="s">
        <v>237</v>
      </c>
      <c r="C245" s="7" t="s">
        <v>237</v>
      </c>
      <c r="D245" s="75" t="s">
        <v>236</v>
      </c>
      <c r="E245" s="27" t="s">
        <v>750</v>
      </c>
      <c r="F245" s="79">
        <v>25</v>
      </c>
      <c r="G245" s="17">
        <v>71</v>
      </c>
      <c r="H245" s="17">
        <v>58</v>
      </c>
      <c r="I245" s="84">
        <v>19940</v>
      </c>
      <c r="J245" s="7" t="s">
        <v>344</v>
      </c>
      <c r="K245" s="23">
        <v>18056.89</v>
      </c>
      <c r="L245" s="7" t="s">
        <v>228</v>
      </c>
      <c r="M245" s="28" t="s">
        <v>1945</v>
      </c>
      <c r="N245" s="7" t="s">
        <v>228</v>
      </c>
      <c r="O245" s="7" t="s">
        <v>228</v>
      </c>
      <c r="P245" s="7" t="s">
        <v>228</v>
      </c>
      <c r="Q245" s="14" t="s">
        <v>1512</v>
      </c>
    </row>
    <row r="246" spans="1:17" ht="24" customHeight="1">
      <c r="A246" s="108" t="s">
        <v>205</v>
      </c>
      <c r="B246" s="108"/>
      <c r="C246" s="108"/>
      <c r="D246" s="108"/>
      <c r="E246" s="108"/>
      <c r="F246" s="108"/>
      <c r="G246" s="108"/>
      <c r="H246" s="108"/>
      <c r="I246" s="108"/>
      <c r="J246" s="108"/>
      <c r="K246" s="108"/>
      <c r="L246" s="108"/>
      <c r="M246" s="108"/>
      <c r="N246" s="108"/>
      <c r="O246" s="108"/>
      <c r="P246" s="108"/>
      <c r="Q246" s="108"/>
    </row>
    <row r="247" spans="1:17" s="5" customFormat="1" ht="235.5" customHeight="1">
      <c r="A247" s="12">
        <v>1</v>
      </c>
      <c r="B247" s="7" t="s">
        <v>840</v>
      </c>
      <c r="C247" s="7" t="s">
        <v>265</v>
      </c>
      <c r="D247" s="52" t="s">
        <v>238</v>
      </c>
      <c r="E247" s="8" t="s">
        <v>839</v>
      </c>
      <c r="F247" s="7">
        <v>80</v>
      </c>
      <c r="G247" s="17">
        <v>50</v>
      </c>
      <c r="H247" s="17">
        <v>50</v>
      </c>
      <c r="I247" s="45">
        <v>3432.08</v>
      </c>
      <c r="J247" s="7" t="s">
        <v>344</v>
      </c>
      <c r="K247" s="23">
        <f>3000+432.08</f>
        <v>3432.08</v>
      </c>
      <c r="L247" s="7" t="s">
        <v>228</v>
      </c>
      <c r="M247" s="28" t="s">
        <v>662</v>
      </c>
      <c r="N247" s="7" t="s">
        <v>663</v>
      </c>
      <c r="O247" s="7" t="s">
        <v>228</v>
      </c>
      <c r="P247" s="7" t="s">
        <v>46</v>
      </c>
      <c r="Q247" s="14" t="s">
        <v>1943</v>
      </c>
    </row>
    <row r="248" spans="1:17" s="5" customFormat="1" ht="72.75" customHeight="1">
      <c r="A248" s="12">
        <v>2</v>
      </c>
      <c r="B248" s="7" t="s">
        <v>1453</v>
      </c>
      <c r="C248" s="7" t="s">
        <v>1571</v>
      </c>
      <c r="D248" s="75" t="s">
        <v>239</v>
      </c>
      <c r="E248" s="8" t="s">
        <v>839</v>
      </c>
      <c r="F248" s="7">
        <v>70</v>
      </c>
      <c r="G248" s="17">
        <v>70</v>
      </c>
      <c r="H248" s="17">
        <v>70</v>
      </c>
      <c r="I248" s="45">
        <v>3600</v>
      </c>
      <c r="J248" s="7" t="s">
        <v>344</v>
      </c>
      <c r="K248" s="23">
        <v>3600</v>
      </c>
      <c r="L248" s="7" t="s">
        <v>228</v>
      </c>
      <c r="M248" s="28" t="s">
        <v>1572</v>
      </c>
      <c r="N248" s="7" t="s">
        <v>228</v>
      </c>
      <c r="O248" s="7" t="s">
        <v>1573</v>
      </c>
      <c r="P248" s="7" t="s">
        <v>46</v>
      </c>
      <c r="Q248" s="14" t="s">
        <v>1452</v>
      </c>
    </row>
    <row r="249" spans="1:17" s="5" customFormat="1" ht="106.5" customHeight="1">
      <c r="A249" s="12">
        <v>3</v>
      </c>
      <c r="B249" s="7" t="s">
        <v>814</v>
      </c>
      <c r="C249" s="7" t="s">
        <v>36</v>
      </c>
      <c r="D249" s="52" t="s">
        <v>240</v>
      </c>
      <c r="E249" s="8" t="s">
        <v>839</v>
      </c>
      <c r="F249" s="7">
        <v>50</v>
      </c>
      <c r="G249" s="17">
        <v>50</v>
      </c>
      <c r="H249" s="17">
        <v>50</v>
      </c>
      <c r="I249" s="45">
        <v>3000</v>
      </c>
      <c r="J249" s="7" t="s">
        <v>344</v>
      </c>
      <c r="K249" s="23">
        <f>1500+500+1000</f>
        <v>3000</v>
      </c>
      <c r="L249" s="7" t="s">
        <v>228</v>
      </c>
      <c r="M249" s="28" t="s">
        <v>37</v>
      </c>
      <c r="N249" s="7" t="s">
        <v>228</v>
      </c>
      <c r="O249" s="7" t="s">
        <v>38</v>
      </c>
      <c r="P249" s="7" t="s">
        <v>46</v>
      </c>
      <c r="Q249" s="14" t="s">
        <v>815</v>
      </c>
    </row>
    <row r="250" spans="1:17" s="5" customFormat="1" ht="177" customHeight="1">
      <c r="A250" s="12">
        <v>4</v>
      </c>
      <c r="B250" s="7" t="s">
        <v>1738</v>
      </c>
      <c r="C250" s="7" t="s">
        <v>1842</v>
      </c>
      <c r="D250" s="75" t="s">
        <v>849</v>
      </c>
      <c r="E250" s="8" t="s">
        <v>839</v>
      </c>
      <c r="F250" s="7">
        <v>80</v>
      </c>
      <c r="G250" s="17">
        <v>80</v>
      </c>
      <c r="H250" s="17">
        <v>80</v>
      </c>
      <c r="I250" s="45">
        <v>5400</v>
      </c>
      <c r="J250" s="7" t="s">
        <v>344</v>
      </c>
      <c r="K250" s="23">
        <f>2400+997.96+1000+1000</f>
        <v>5397.96</v>
      </c>
      <c r="L250" s="7" t="s">
        <v>228</v>
      </c>
      <c r="M250" s="28" t="s">
        <v>1843</v>
      </c>
      <c r="N250" s="7" t="s">
        <v>228</v>
      </c>
      <c r="O250" s="7" t="s">
        <v>1844</v>
      </c>
      <c r="P250" s="7" t="s">
        <v>46</v>
      </c>
      <c r="Q250" s="14" t="s">
        <v>1739</v>
      </c>
    </row>
    <row r="251" spans="1:17" s="5" customFormat="1" ht="69" customHeight="1">
      <c r="A251" s="12">
        <v>5</v>
      </c>
      <c r="B251" s="7" t="s">
        <v>496</v>
      </c>
      <c r="C251" s="7" t="s">
        <v>496</v>
      </c>
      <c r="D251" s="75" t="s">
        <v>850</v>
      </c>
      <c r="E251" s="8" t="s">
        <v>750</v>
      </c>
      <c r="F251" s="7">
        <v>30</v>
      </c>
      <c r="G251" s="105">
        <v>23</v>
      </c>
      <c r="H251" s="17">
        <v>21</v>
      </c>
      <c r="I251" s="84">
        <v>11567.92</v>
      </c>
      <c r="J251" s="7" t="s">
        <v>344</v>
      </c>
      <c r="K251" s="23">
        <v>11567.92</v>
      </c>
      <c r="L251" s="7" t="s">
        <v>228</v>
      </c>
      <c r="M251" s="28" t="s">
        <v>1946</v>
      </c>
      <c r="N251" s="7" t="s">
        <v>228</v>
      </c>
      <c r="O251" s="7" t="s">
        <v>228</v>
      </c>
      <c r="P251" s="7" t="s">
        <v>46</v>
      </c>
      <c r="Q251" s="14" t="s">
        <v>1943</v>
      </c>
    </row>
    <row r="252" spans="1:17" ht="24" customHeight="1">
      <c r="A252" s="108" t="s">
        <v>1190</v>
      </c>
      <c r="B252" s="108"/>
      <c r="C252" s="108"/>
      <c r="D252" s="108"/>
      <c r="E252" s="108"/>
      <c r="F252" s="108"/>
      <c r="G252" s="108"/>
      <c r="H252" s="108"/>
      <c r="I252" s="108"/>
      <c r="J252" s="108"/>
      <c r="K252" s="108"/>
      <c r="L252" s="108"/>
      <c r="M252" s="108"/>
      <c r="N252" s="108"/>
      <c r="O252" s="108"/>
      <c r="P252" s="108"/>
      <c r="Q252" s="108"/>
    </row>
    <row r="253" spans="1:17" s="5" customFormat="1" ht="120" customHeight="1">
      <c r="A253" s="12">
        <v>1</v>
      </c>
      <c r="B253" s="7" t="s">
        <v>842</v>
      </c>
      <c r="C253" s="7" t="s">
        <v>1160</v>
      </c>
      <c r="D253" s="52" t="s">
        <v>1285</v>
      </c>
      <c r="E253" s="8" t="s">
        <v>841</v>
      </c>
      <c r="F253" s="7">
        <v>60</v>
      </c>
      <c r="G253" s="17">
        <v>60</v>
      </c>
      <c r="H253" s="17">
        <v>40</v>
      </c>
      <c r="I253" s="45">
        <v>3000</v>
      </c>
      <c r="J253" s="7" t="s">
        <v>710</v>
      </c>
      <c r="K253" s="20">
        <f>1800+1200</f>
        <v>3000</v>
      </c>
      <c r="L253" s="7" t="s">
        <v>710</v>
      </c>
      <c r="M253" s="28" t="s">
        <v>1159</v>
      </c>
      <c r="N253" s="7" t="s">
        <v>1143</v>
      </c>
      <c r="O253" s="7" t="s">
        <v>1143</v>
      </c>
      <c r="P253" s="7" t="s">
        <v>46</v>
      </c>
      <c r="Q253" s="14"/>
    </row>
    <row r="254" spans="1:17" s="5" customFormat="1" ht="121.5" customHeight="1">
      <c r="A254" s="12">
        <v>2</v>
      </c>
      <c r="B254" s="7" t="s">
        <v>843</v>
      </c>
      <c r="C254" s="7" t="s">
        <v>1582</v>
      </c>
      <c r="D254" s="75" t="s">
        <v>1286</v>
      </c>
      <c r="E254" s="8" t="s">
        <v>841</v>
      </c>
      <c r="F254" s="7">
        <v>60</v>
      </c>
      <c r="G254" s="17">
        <v>60</v>
      </c>
      <c r="H254" s="17">
        <v>40</v>
      </c>
      <c r="I254" s="45">
        <v>6000</v>
      </c>
      <c r="J254" s="7" t="s">
        <v>710</v>
      </c>
      <c r="K254" s="23">
        <f>3600+2400</f>
        <v>6000</v>
      </c>
      <c r="L254" s="7" t="s">
        <v>710</v>
      </c>
      <c r="M254" s="28" t="s">
        <v>1583</v>
      </c>
      <c r="N254" s="7" t="s">
        <v>1143</v>
      </c>
      <c r="O254" s="7" t="s">
        <v>1143</v>
      </c>
      <c r="P254" s="7" t="s">
        <v>46</v>
      </c>
      <c r="Q254" s="7"/>
    </row>
    <row r="255" spans="1:17" s="5" customFormat="1" ht="111" customHeight="1">
      <c r="A255" s="12">
        <v>3</v>
      </c>
      <c r="B255" s="7" t="s">
        <v>637</v>
      </c>
      <c r="C255" s="7" t="s">
        <v>262</v>
      </c>
      <c r="D255" s="52" t="s">
        <v>26</v>
      </c>
      <c r="E255" s="8" t="s">
        <v>841</v>
      </c>
      <c r="F255" s="7">
        <v>60</v>
      </c>
      <c r="G255" s="17">
        <v>60</v>
      </c>
      <c r="H255" s="17">
        <v>40</v>
      </c>
      <c r="I255" s="45">
        <v>6000</v>
      </c>
      <c r="J255" s="7" t="s">
        <v>710</v>
      </c>
      <c r="K255" s="20">
        <f>3600+2400</f>
        <v>6000</v>
      </c>
      <c r="L255" s="7" t="s">
        <v>710</v>
      </c>
      <c r="M255" s="28" t="s">
        <v>263</v>
      </c>
      <c r="N255" s="7" t="s">
        <v>1143</v>
      </c>
      <c r="O255" s="7" t="s">
        <v>264</v>
      </c>
      <c r="P255" s="7" t="s">
        <v>46</v>
      </c>
      <c r="Q255" s="7"/>
    </row>
    <row r="256" spans="1:17" s="5" customFormat="1" ht="125.25" customHeight="1">
      <c r="A256" s="12">
        <v>4</v>
      </c>
      <c r="B256" s="7" t="s">
        <v>638</v>
      </c>
      <c r="C256" s="7" t="s">
        <v>364</v>
      </c>
      <c r="D256" s="52" t="s">
        <v>27</v>
      </c>
      <c r="E256" s="8" t="s">
        <v>841</v>
      </c>
      <c r="F256" s="7">
        <v>60</v>
      </c>
      <c r="G256" s="17">
        <v>60</v>
      </c>
      <c r="H256" s="17">
        <v>40</v>
      </c>
      <c r="I256" s="45">
        <v>6000</v>
      </c>
      <c r="J256" s="7" t="s">
        <v>710</v>
      </c>
      <c r="K256" s="20">
        <f>3600+2400</f>
        <v>6000</v>
      </c>
      <c r="L256" s="7" t="s">
        <v>710</v>
      </c>
      <c r="M256" s="28" t="s">
        <v>365</v>
      </c>
      <c r="N256" s="7" t="s">
        <v>228</v>
      </c>
      <c r="O256" s="7" t="s">
        <v>228</v>
      </c>
      <c r="P256" s="7" t="s">
        <v>228</v>
      </c>
      <c r="Q256" s="7"/>
    </row>
    <row r="257" spans="1:17" s="5" customFormat="1" ht="70.5" customHeight="1">
      <c r="A257" s="12">
        <v>5</v>
      </c>
      <c r="B257" s="7" t="s">
        <v>237</v>
      </c>
      <c r="C257" s="7" t="s">
        <v>1888</v>
      </c>
      <c r="D257" s="75" t="s">
        <v>236</v>
      </c>
      <c r="E257" s="8" t="s">
        <v>750</v>
      </c>
      <c r="F257" s="7">
        <v>5</v>
      </c>
      <c r="G257" s="17">
        <v>10</v>
      </c>
      <c r="H257" s="17">
        <v>8</v>
      </c>
      <c r="I257" s="45">
        <v>2000</v>
      </c>
      <c r="J257" s="7" t="s">
        <v>710</v>
      </c>
      <c r="K257" s="20">
        <v>1941.2</v>
      </c>
      <c r="L257" s="7" t="s">
        <v>710</v>
      </c>
      <c r="M257" s="28" t="s">
        <v>1946</v>
      </c>
      <c r="N257" s="7" t="s">
        <v>1143</v>
      </c>
      <c r="O257" s="7" t="s">
        <v>1143</v>
      </c>
      <c r="P257" s="7" t="s">
        <v>46</v>
      </c>
      <c r="Q257" s="7"/>
    </row>
    <row r="258" spans="1:17" ht="24" customHeight="1">
      <c r="A258" s="108" t="s">
        <v>206</v>
      </c>
      <c r="B258" s="108"/>
      <c r="C258" s="108"/>
      <c r="D258" s="108"/>
      <c r="E258" s="108"/>
      <c r="F258" s="108"/>
      <c r="G258" s="108"/>
      <c r="H258" s="108"/>
      <c r="I258" s="108"/>
      <c r="J258" s="108"/>
      <c r="K258" s="108"/>
      <c r="L258" s="108"/>
      <c r="M258" s="108"/>
      <c r="N258" s="108"/>
      <c r="O258" s="108"/>
      <c r="P258" s="108"/>
      <c r="Q258" s="108"/>
    </row>
    <row r="259" spans="1:17" s="5" customFormat="1" ht="90.75" customHeight="1">
      <c r="A259" s="12">
        <v>1</v>
      </c>
      <c r="B259" s="7" t="s">
        <v>1153</v>
      </c>
      <c r="C259" s="7" t="s">
        <v>1151</v>
      </c>
      <c r="D259" s="52" t="s">
        <v>1144</v>
      </c>
      <c r="E259" s="8" t="s">
        <v>839</v>
      </c>
      <c r="F259" s="7">
        <v>40</v>
      </c>
      <c r="G259" s="17">
        <v>51</v>
      </c>
      <c r="H259" s="17">
        <v>40</v>
      </c>
      <c r="I259" s="45">
        <v>4400</v>
      </c>
      <c r="J259" s="7" t="s">
        <v>344</v>
      </c>
      <c r="K259" s="23">
        <v>2400</v>
      </c>
      <c r="L259" s="7" t="s">
        <v>710</v>
      </c>
      <c r="M259" s="28" t="s">
        <v>363</v>
      </c>
      <c r="N259" s="7" t="s">
        <v>228</v>
      </c>
      <c r="O259" s="7" t="s">
        <v>228</v>
      </c>
      <c r="P259" s="7" t="s">
        <v>228</v>
      </c>
      <c r="Q259" s="14" t="s">
        <v>1152</v>
      </c>
    </row>
    <row r="260" spans="1:17" s="5" customFormat="1" ht="196.5" customHeight="1">
      <c r="A260" s="12">
        <v>2</v>
      </c>
      <c r="B260" s="7" t="s">
        <v>939</v>
      </c>
      <c r="C260" s="7" t="s">
        <v>1587</v>
      </c>
      <c r="D260" s="75" t="s">
        <v>1145</v>
      </c>
      <c r="E260" s="8" t="s">
        <v>839</v>
      </c>
      <c r="F260" s="7">
        <v>60</v>
      </c>
      <c r="G260" s="17">
        <v>68</v>
      </c>
      <c r="H260" s="17">
        <v>60</v>
      </c>
      <c r="I260" s="45">
        <v>5000</v>
      </c>
      <c r="J260" s="7" t="s">
        <v>344</v>
      </c>
      <c r="K260" s="23">
        <f>1800+1200</f>
        <v>3000</v>
      </c>
      <c r="L260" s="7" t="s">
        <v>710</v>
      </c>
      <c r="M260" s="28" t="s">
        <v>1588</v>
      </c>
      <c r="N260" s="7" t="s">
        <v>228</v>
      </c>
      <c r="O260" s="7" t="s">
        <v>228</v>
      </c>
      <c r="P260" s="7" t="s">
        <v>46</v>
      </c>
      <c r="Q260" s="14" t="s">
        <v>940</v>
      </c>
    </row>
    <row r="261" spans="1:17" s="5" customFormat="1" ht="67.5" customHeight="1">
      <c r="A261" s="12">
        <v>3</v>
      </c>
      <c r="B261" s="7" t="s">
        <v>237</v>
      </c>
      <c r="C261" s="7" t="s">
        <v>237</v>
      </c>
      <c r="D261" s="75" t="s">
        <v>1146</v>
      </c>
      <c r="E261" s="8" t="s">
        <v>839</v>
      </c>
      <c r="F261" s="7">
        <v>20</v>
      </c>
      <c r="G261" s="105">
        <v>13</v>
      </c>
      <c r="H261" s="17">
        <v>13</v>
      </c>
      <c r="I261" s="45">
        <v>5430</v>
      </c>
      <c r="J261" s="7" t="s">
        <v>344</v>
      </c>
      <c r="K261" s="23">
        <v>4433.14</v>
      </c>
      <c r="L261" s="7" t="s">
        <v>228</v>
      </c>
      <c r="M261" s="28" t="s">
        <v>1946</v>
      </c>
      <c r="N261" s="7" t="s">
        <v>228</v>
      </c>
      <c r="O261" s="7" t="s">
        <v>228</v>
      </c>
      <c r="P261" s="7" t="s">
        <v>228</v>
      </c>
      <c r="Q261" s="7"/>
    </row>
    <row r="262" spans="1:17" s="5" customFormat="1" ht="120.75" customHeight="1">
      <c r="A262" s="12">
        <v>4</v>
      </c>
      <c r="B262" s="7" t="s">
        <v>1451</v>
      </c>
      <c r="C262" s="7" t="s">
        <v>1682</v>
      </c>
      <c r="D262" s="75" t="s">
        <v>503</v>
      </c>
      <c r="E262" s="8" t="s">
        <v>839</v>
      </c>
      <c r="F262" s="7">
        <v>50</v>
      </c>
      <c r="G262" s="17">
        <v>56</v>
      </c>
      <c r="H262" s="17">
        <v>50</v>
      </c>
      <c r="I262" s="45">
        <v>4700</v>
      </c>
      <c r="J262" s="7" t="s">
        <v>344</v>
      </c>
      <c r="K262" s="23">
        <v>6700</v>
      </c>
      <c r="L262" s="23" t="s">
        <v>710</v>
      </c>
      <c r="M262" s="7" t="s">
        <v>1683</v>
      </c>
      <c r="N262" s="7" t="s">
        <v>228</v>
      </c>
      <c r="O262" s="7" t="s">
        <v>228</v>
      </c>
      <c r="P262" s="7" t="s">
        <v>46</v>
      </c>
      <c r="Q262" s="14" t="s">
        <v>1452</v>
      </c>
    </row>
    <row r="263" spans="1:17" ht="24" customHeight="1">
      <c r="A263" s="108" t="s">
        <v>1191</v>
      </c>
      <c r="B263" s="108"/>
      <c r="C263" s="108"/>
      <c r="D263" s="108"/>
      <c r="E263" s="108"/>
      <c r="F263" s="108"/>
      <c r="G263" s="108"/>
      <c r="H263" s="108"/>
      <c r="I263" s="108"/>
      <c r="J263" s="108"/>
      <c r="K263" s="108"/>
      <c r="L263" s="108"/>
      <c r="M263" s="108"/>
      <c r="N263" s="108"/>
      <c r="O263" s="108"/>
      <c r="P263" s="108"/>
      <c r="Q263" s="108"/>
    </row>
    <row r="264" spans="1:17" s="5" customFormat="1" ht="105" customHeight="1">
      <c r="A264" s="12">
        <v>1</v>
      </c>
      <c r="B264" s="7" t="s">
        <v>504</v>
      </c>
      <c r="C264" s="7" t="s">
        <v>585</v>
      </c>
      <c r="D264" s="52" t="s">
        <v>1148</v>
      </c>
      <c r="E264" s="8" t="s">
        <v>841</v>
      </c>
      <c r="F264" s="7">
        <v>110</v>
      </c>
      <c r="G264" s="17">
        <v>110</v>
      </c>
      <c r="H264" s="17">
        <v>100</v>
      </c>
      <c r="I264" s="45">
        <v>6600</v>
      </c>
      <c r="J264" s="7" t="s">
        <v>710</v>
      </c>
      <c r="K264" s="23">
        <v>6600</v>
      </c>
      <c r="L264" s="7" t="s">
        <v>228</v>
      </c>
      <c r="M264" s="28" t="s">
        <v>377</v>
      </c>
      <c r="N264" s="7" t="s">
        <v>378</v>
      </c>
      <c r="O264" s="7" t="s">
        <v>228</v>
      </c>
      <c r="P264" s="7" t="s">
        <v>46</v>
      </c>
      <c r="Q264" s="7"/>
    </row>
    <row r="265" spans="1:17" s="5" customFormat="1" ht="111" customHeight="1">
      <c r="A265" s="12">
        <v>2</v>
      </c>
      <c r="B265" s="7" t="s">
        <v>505</v>
      </c>
      <c r="C265" s="7" t="s">
        <v>396</v>
      </c>
      <c r="D265" s="52" t="s">
        <v>1149</v>
      </c>
      <c r="E265" s="8" t="s">
        <v>841</v>
      </c>
      <c r="F265" s="7">
        <v>110</v>
      </c>
      <c r="G265" s="17">
        <v>110</v>
      </c>
      <c r="H265" s="17">
        <v>100</v>
      </c>
      <c r="I265" s="45">
        <v>6600</v>
      </c>
      <c r="J265" s="7" t="s">
        <v>710</v>
      </c>
      <c r="K265" s="23">
        <v>6600</v>
      </c>
      <c r="L265" s="7" t="s">
        <v>228</v>
      </c>
      <c r="M265" s="28" t="s">
        <v>377</v>
      </c>
      <c r="N265" s="7" t="s">
        <v>378</v>
      </c>
      <c r="O265" s="7" t="s">
        <v>228</v>
      </c>
      <c r="P265" s="7" t="s">
        <v>46</v>
      </c>
      <c r="Q265" s="7"/>
    </row>
    <row r="266" spans="1:17" s="5" customFormat="1" ht="130.5" customHeight="1">
      <c r="A266" s="12">
        <v>3</v>
      </c>
      <c r="B266" s="7" t="s">
        <v>506</v>
      </c>
      <c r="C266" s="7" t="s">
        <v>666</v>
      </c>
      <c r="D266" s="52" t="s">
        <v>869</v>
      </c>
      <c r="E266" s="8" t="s">
        <v>841</v>
      </c>
      <c r="F266" s="7">
        <v>120</v>
      </c>
      <c r="G266" s="17">
        <v>120</v>
      </c>
      <c r="H266" s="17">
        <v>114</v>
      </c>
      <c r="I266" s="45">
        <v>7185</v>
      </c>
      <c r="J266" s="7" t="s">
        <v>710</v>
      </c>
      <c r="K266" s="23">
        <v>7185</v>
      </c>
      <c r="L266" s="7" t="s">
        <v>228</v>
      </c>
      <c r="M266" s="28" t="s">
        <v>667</v>
      </c>
      <c r="N266" s="7" t="s">
        <v>378</v>
      </c>
      <c r="O266" s="7" t="s">
        <v>228</v>
      </c>
      <c r="P266" s="7" t="s">
        <v>46</v>
      </c>
      <c r="Q266" s="7"/>
    </row>
    <row r="267" spans="1:17" s="5" customFormat="1" ht="166.5" customHeight="1">
      <c r="A267" s="12">
        <v>4</v>
      </c>
      <c r="B267" s="7" t="s">
        <v>507</v>
      </c>
      <c r="C267" s="7" t="s">
        <v>1429</v>
      </c>
      <c r="D267" s="75" t="s">
        <v>870</v>
      </c>
      <c r="E267" s="8" t="s">
        <v>841</v>
      </c>
      <c r="F267" s="7">
        <v>110</v>
      </c>
      <c r="G267" s="17">
        <v>110</v>
      </c>
      <c r="H267" s="17">
        <v>105</v>
      </c>
      <c r="I267" s="45">
        <v>6600</v>
      </c>
      <c r="J267" s="7" t="s">
        <v>710</v>
      </c>
      <c r="K267" s="23">
        <f>6600</f>
        <v>6600</v>
      </c>
      <c r="L267" s="7" t="s">
        <v>228</v>
      </c>
      <c r="M267" s="28" t="s">
        <v>1430</v>
      </c>
      <c r="N267" s="7" t="s">
        <v>1431</v>
      </c>
      <c r="O267" s="7" t="s">
        <v>1432</v>
      </c>
      <c r="P267" s="7" t="s">
        <v>46</v>
      </c>
      <c r="Q267" s="7"/>
    </row>
    <row r="268" spans="1:17" s="5" customFormat="1" ht="72" customHeight="1">
      <c r="A268" s="12">
        <v>5</v>
      </c>
      <c r="B268" s="7" t="s">
        <v>237</v>
      </c>
      <c r="C268" s="7" t="s">
        <v>237</v>
      </c>
      <c r="D268" s="75" t="s">
        <v>1146</v>
      </c>
      <c r="E268" s="8" t="s">
        <v>750</v>
      </c>
      <c r="F268" s="7">
        <v>15</v>
      </c>
      <c r="G268" s="17">
        <v>17</v>
      </c>
      <c r="H268" s="17">
        <v>14</v>
      </c>
      <c r="I268" s="45">
        <v>10000</v>
      </c>
      <c r="J268" s="7" t="s">
        <v>710</v>
      </c>
      <c r="K268" s="23">
        <v>10000</v>
      </c>
      <c r="L268" s="7" t="s">
        <v>344</v>
      </c>
      <c r="M268" s="28" t="s">
        <v>1946</v>
      </c>
      <c r="N268" s="7" t="s">
        <v>228</v>
      </c>
      <c r="O268" s="7" t="s">
        <v>228</v>
      </c>
      <c r="P268" s="7" t="s">
        <v>46</v>
      </c>
      <c r="Q268" s="7"/>
    </row>
    <row r="269" spans="1:17" ht="24" customHeight="1">
      <c r="A269" s="108" t="s">
        <v>207</v>
      </c>
      <c r="B269" s="108"/>
      <c r="C269" s="108"/>
      <c r="D269" s="108"/>
      <c r="E269" s="108"/>
      <c r="F269" s="108"/>
      <c r="G269" s="108"/>
      <c r="H269" s="108"/>
      <c r="I269" s="108"/>
      <c r="J269" s="108"/>
      <c r="K269" s="108"/>
      <c r="L269" s="108"/>
      <c r="M269" s="108"/>
      <c r="N269" s="108"/>
      <c r="O269" s="108"/>
      <c r="P269" s="108"/>
      <c r="Q269" s="108"/>
    </row>
    <row r="270" spans="1:17" s="5" customFormat="1" ht="221.25" customHeight="1">
      <c r="A270" s="12">
        <v>1</v>
      </c>
      <c r="B270" s="7" t="s">
        <v>508</v>
      </c>
      <c r="C270" s="7" t="s">
        <v>249</v>
      </c>
      <c r="D270" s="52" t="s">
        <v>248</v>
      </c>
      <c r="E270" s="8" t="s">
        <v>839</v>
      </c>
      <c r="F270" s="7">
        <v>20</v>
      </c>
      <c r="G270" s="17">
        <v>20</v>
      </c>
      <c r="H270" s="17">
        <v>16</v>
      </c>
      <c r="I270" s="84">
        <v>1800</v>
      </c>
      <c r="J270" s="7" t="s">
        <v>344</v>
      </c>
      <c r="K270" s="23">
        <v>1800</v>
      </c>
      <c r="L270" s="7" t="s">
        <v>228</v>
      </c>
      <c r="M270" s="28" t="s">
        <v>752</v>
      </c>
      <c r="N270" s="7" t="s">
        <v>1142</v>
      </c>
      <c r="O270" s="7" t="s">
        <v>228</v>
      </c>
      <c r="P270" s="7" t="s">
        <v>46</v>
      </c>
      <c r="Q270" s="7" t="s">
        <v>1503</v>
      </c>
    </row>
    <row r="271" spans="1:17" s="5" customFormat="1" ht="197.25" customHeight="1">
      <c r="A271" s="12">
        <v>2</v>
      </c>
      <c r="B271" s="7" t="s">
        <v>509</v>
      </c>
      <c r="C271" s="7" t="s">
        <v>340</v>
      </c>
      <c r="D271" s="52" t="s">
        <v>795</v>
      </c>
      <c r="E271" s="8" t="s">
        <v>839</v>
      </c>
      <c r="F271" s="79">
        <v>28</v>
      </c>
      <c r="G271" s="17">
        <v>28</v>
      </c>
      <c r="H271" s="17">
        <v>20</v>
      </c>
      <c r="I271" s="84">
        <v>1240</v>
      </c>
      <c r="J271" s="7" t="s">
        <v>344</v>
      </c>
      <c r="K271" s="23">
        <f>600+240+400</f>
        <v>1240</v>
      </c>
      <c r="L271" s="7" t="s">
        <v>228</v>
      </c>
      <c r="M271" s="28" t="s">
        <v>341</v>
      </c>
      <c r="N271" s="7" t="s">
        <v>228</v>
      </c>
      <c r="O271" s="7" t="s">
        <v>228</v>
      </c>
      <c r="P271" s="7" t="s">
        <v>46</v>
      </c>
      <c r="Q271" s="7" t="s">
        <v>1504</v>
      </c>
    </row>
    <row r="272" spans="1:17" s="5" customFormat="1" ht="234" customHeight="1">
      <c r="A272" s="12">
        <v>3</v>
      </c>
      <c r="B272" s="7" t="s">
        <v>535</v>
      </c>
      <c r="C272" s="7" t="s">
        <v>1466</v>
      </c>
      <c r="D272" s="75" t="s">
        <v>1433</v>
      </c>
      <c r="E272" s="8" t="s">
        <v>839</v>
      </c>
      <c r="F272" s="7">
        <v>20</v>
      </c>
      <c r="G272" s="17">
        <v>20</v>
      </c>
      <c r="H272" s="17">
        <v>18</v>
      </c>
      <c r="I272" s="45">
        <v>2220</v>
      </c>
      <c r="J272" s="7" t="s">
        <v>344</v>
      </c>
      <c r="K272" s="23">
        <f>600+300+400+920</f>
        <v>2220</v>
      </c>
      <c r="L272" s="7" t="s">
        <v>228</v>
      </c>
      <c r="M272" s="28" t="s">
        <v>1434</v>
      </c>
      <c r="N272" s="7" t="s">
        <v>1435</v>
      </c>
      <c r="O272" s="7" t="s">
        <v>228</v>
      </c>
      <c r="P272" s="7" t="s">
        <v>46</v>
      </c>
      <c r="Q272" s="7"/>
    </row>
    <row r="273" spans="1:17" s="5" customFormat="1" ht="194.25" customHeight="1">
      <c r="A273" s="12">
        <v>4</v>
      </c>
      <c r="B273" s="7" t="s">
        <v>536</v>
      </c>
      <c r="C273" s="7" t="s">
        <v>809</v>
      </c>
      <c r="D273" s="52" t="s">
        <v>796</v>
      </c>
      <c r="E273" s="8" t="s">
        <v>839</v>
      </c>
      <c r="F273" s="7">
        <v>20</v>
      </c>
      <c r="G273" s="17">
        <v>20</v>
      </c>
      <c r="H273" s="17">
        <v>15</v>
      </c>
      <c r="I273" s="84">
        <v>2460</v>
      </c>
      <c r="J273" s="7" t="s">
        <v>344</v>
      </c>
      <c r="K273" s="23">
        <f>600+240+400+1220</f>
        <v>2460</v>
      </c>
      <c r="L273" s="7" t="s">
        <v>228</v>
      </c>
      <c r="M273" s="28" t="s">
        <v>1141</v>
      </c>
      <c r="N273" s="7" t="s">
        <v>1142</v>
      </c>
      <c r="O273" s="7" t="s">
        <v>1143</v>
      </c>
      <c r="P273" s="7" t="s">
        <v>46</v>
      </c>
      <c r="Q273" s="7" t="s">
        <v>1503</v>
      </c>
    </row>
    <row r="274" spans="1:17" s="5" customFormat="1" ht="193.5" customHeight="1">
      <c r="A274" s="12">
        <v>5</v>
      </c>
      <c r="B274" s="7" t="s">
        <v>508</v>
      </c>
      <c r="C274" s="7" t="s">
        <v>399</v>
      </c>
      <c r="D274" s="52" t="s">
        <v>247</v>
      </c>
      <c r="E274" s="8" t="s">
        <v>839</v>
      </c>
      <c r="F274" s="79">
        <v>30</v>
      </c>
      <c r="G274" s="17">
        <v>30</v>
      </c>
      <c r="H274" s="17">
        <v>23</v>
      </c>
      <c r="I274" s="84">
        <v>1800</v>
      </c>
      <c r="J274" s="7" t="s">
        <v>344</v>
      </c>
      <c r="K274" s="23">
        <v>1800</v>
      </c>
      <c r="L274" s="7" t="s">
        <v>228</v>
      </c>
      <c r="M274" s="28" t="s">
        <v>803</v>
      </c>
      <c r="N274" s="7" t="s">
        <v>1142</v>
      </c>
      <c r="O274" s="7" t="s">
        <v>228</v>
      </c>
      <c r="P274" s="7" t="s">
        <v>46</v>
      </c>
      <c r="Q274" s="7" t="s">
        <v>1505</v>
      </c>
    </row>
    <row r="275" spans="1:17" s="5" customFormat="1" ht="69.75" customHeight="1">
      <c r="A275" s="12">
        <v>6</v>
      </c>
      <c r="B275" s="7" t="s">
        <v>237</v>
      </c>
      <c r="C275" s="7" t="s">
        <v>237</v>
      </c>
      <c r="D275" s="75" t="s">
        <v>797</v>
      </c>
      <c r="E275" s="8" t="s">
        <v>750</v>
      </c>
      <c r="F275" s="7">
        <v>33</v>
      </c>
      <c r="G275" s="17">
        <v>36</v>
      </c>
      <c r="H275" s="17">
        <v>30</v>
      </c>
      <c r="I275" s="45">
        <v>10065</v>
      </c>
      <c r="J275" s="7" t="s">
        <v>344</v>
      </c>
      <c r="K275" s="23">
        <v>10064.5</v>
      </c>
      <c r="L275" s="7" t="s">
        <v>228</v>
      </c>
      <c r="M275" s="28" t="s">
        <v>1946</v>
      </c>
      <c r="N275" s="7" t="s">
        <v>228</v>
      </c>
      <c r="O275" s="7" t="s">
        <v>228</v>
      </c>
      <c r="P275" s="7" t="s">
        <v>46</v>
      </c>
      <c r="Q275" s="14"/>
    </row>
    <row r="276" spans="1:17" s="5" customFormat="1" ht="248.25" customHeight="1">
      <c r="A276" s="12">
        <v>7</v>
      </c>
      <c r="B276" s="7" t="s">
        <v>535</v>
      </c>
      <c r="C276" s="7" t="s">
        <v>1467</v>
      </c>
      <c r="D276" s="75" t="s">
        <v>799</v>
      </c>
      <c r="E276" s="8" t="s">
        <v>839</v>
      </c>
      <c r="F276" s="7">
        <v>20</v>
      </c>
      <c r="G276" s="17">
        <v>20</v>
      </c>
      <c r="H276" s="17">
        <v>18</v>
      </c>
      <c r="I276" s="45">
        <v>2520</v>
      </c>
      <c r="J276" s="7" t="s">
        <v>344</v>
      </c>
      <c r="K276" s="23">
        <f>600+300+400+1220</f>
        <v>2520</v>
      </c>
      <c r="L276" s="7" t="s">
        <v>228</v>
      </c>
      <c r="M276" s="28" t="s">
        <v>1436</v>
      </c>
      <c r="N276" s="7" t="s">
        <v>1142</v>
      </c>
      <c r="O276" s="7" t="s">
        <v>228</v>
      </c>
      <c r="P276" s="7" t="s">
        <v>46</v>
      </c>
      <c r="Q276" s="14"/>
    </row>
    <row r="277" spans="1:17" s="5" customFormat="1" ht="144.75" customHeight="1">
      <c r="A277" s="12">
        <v>8</v>
      </c>
      <c r="B277" s="7" t="s">
        <v>508</v>
      </c>
      <c r="C277" s="7" t="s">
        <v>244</v>
      </c>
      <c r="D277" s="52" t="s">
        <v>243</v>
      </c>
      <c r="E277" s="8" t="s">
        <v>839</v>
      </c>
      <c r="F277" s="7">
        <v>20</v>
      </c>
      <c r="G277" s="17">
        <v>20</v>
      </c>
      <c r="H277" s="17">
        <v>15</v>
      </c>
      <c r="I277" s="84">
        <v>1240</v>
      </c>
      <c r="J277" s="7" t="s">
        <v>344</v>
      </c>
      <c r="K277" s="23">
        <v>1240</v>
      </c>
      <c r="L277" s="7" t="s">
        <v>228</v>
      </c>
      <c r="M277" s="28" t="s">
        <v>245</v>
      </c>
      <c r="N277" s="7" t="s">
        <v>246</v>
      </c>
      <c r="O277" s="7" t="s">
        <v>228</v>
      </c>
      <c r="P277" s="7" t="s">
        <v>46</v>
      </c>
      <c r="Q277" s="14" t="s">
        <v>1506</v>
      </c>
    </row>
    <row r="278" spans="1:17" s="5" customFormat="1" ht="147.75" customHeight="1">
      <c r="A278" s="12">
        <v>9</v>
      </c>
      <c r="B278" s="7" t="s">
        <v>1594</v>
      </c>
      <c r="C278" s="7" t="s">
        <v>1687</v>
      </c>
      <c r="D278" s="75" t="s">
        <v>798</v>
      </c>
      <c r="E278" s="8" t="s">
        <v>839</v>
      </c>
      <c r="F278" s="79">
        <v>50</v>
      </c>
      <c r="G278" s="17">
        <v>50</v>
      </c>
      <c r="H278" s="17">
        <v>40</v>
      </c>
      <c r="I278" s="84">
        <v>6670</v>
      </c>
      <c r="J278" s="7" t="s">
        <v>344</v>
      </c>
      <c r="K278" s="23">
        <v>6670</v>
      </c>
      <c r="L278" s="7" t="s">
        <v>228</v>
      </c>
      <c r="M278" s="28" t="s">
        <v>1688</v>
      </c>
      <c r="N278" s="7" t="s">
        <v>1142</v>
      </c>
      <c r="O278" s="7" t="s">
        <v>1689</v>
      </c>
      <c r="P278" s="7" t="s">
        <v>972</v>
      </c>
      <c r="Q278" s="7" t="s">
        <v>1595</v>
      </c>
    </row>
    <row r="279" spans="1:17" ht="24" customHeight="1">
      <c r="A279" s="108" t="s">
        <v>1192</v>
      </c>
      <c r="B279" s="108"/>
      <c r="C279" s="108"/>
      <c r="D279" s="108"/>
      <c r="E279" s="108"/>
      <c r="F279" s="108"/>
      <c r="G279" s="108"/>
      <c r="H279" s="108"/>
      <c r="I279" s="108"/>
      <c r="J279" s="108"/>
      <c r="K279" s="108"/>
      <c r="L279" s="108"/>
      <c r="M279" s="108"/>
      <c r="N279" s="108"/>
      <c r="O279" s="108"/>
      <c r="P279" s="108"/>
      <c r="Q279" s="108"/>
    </row>
    <row r="280" spans="1:17" s="5" customFormat="1" ht="246.75" customHeight="1">
      <c r="A280" s="12">
        <v>1</v>
      </c>
      <c r="B280" s="7" t="s">
        <v>538</v>
      </c>
      <c r="C280" s="7" t="s">
        <v>600</v>
      </c>
      <c r="D280" s="52" t="s">
        <v>537</v>
      </c>
      <c r="E280" s="7" t="s">
        <v>839</v>
      </c>
      <c r="F280" s="7">
        <v>40</v>
      </c>
      <c r="G280" s="17">
        <v>40</v>
      </c>
      <c r="H280" s="17">
        <v>35</v>
      </c>
      <c r="I280" s="45">
        <v>3700</v>
      </c>
      <c r="J280" s="7" t="s">
        <v>344</v>
      </c>
      <c r="K280" s="23">
        <v>3500</v>
      </c>
      <c r="L280" s="7" t="s">
        <v>344</v>
      </c>
      <c r="M280" s="28" t="s">
        <v>602</v>
      </c>
      <c r="N280" s="7" t="s">
        <v>1011</v>
      </c>
      <c r="O280" s="7" t="s">
        <v>603</v>
      </c>
      <c r="P280" s="7" t="s">
        <v>46</v>
      </c>
      <c r="Q280" s="14"/>
    </row>
    <row r="281" spans="1:17" s="5" customFormat="1" ht="166.5" customHeight="1">
      <c r="A281" s="12">
        <v>2</v>
      </c>
      <c r="B281" s="7" t="s">
        <v>539</v>
      </c>
      <c r="C281" s="7" t="s">
        <v>1437</v>
      </c>
      <c r="D281" s="75" t="s">
        <v>800</v>
      </c>
      <c r="E281" s="7" t="s">
        <v>839</v>
      </c>
      <c r="F281" s="7">
        <v>60</v>
      </c>
      <c r="G281" s="17">
        <v>50</v>
      </c>
      <c r="H281" s="17">
        <v>43</v>
      </c>
      <c r="I281" s="45">
        <v>2800</v>
      </c>
      <c r="J281" s="7" t="s">
        <v>344</v>
      </c>
      <c r="K281" s="23">
        <f>1320+1000</f>
        <v>2320</v>
      </c>
      <c r="L281" s="7" t="s">
        <v>710</v>
      </c>
      <c r="M281" s="28" t="s">
        <v>1438</v>
      </c>
      <c r="N281" s="7" t="s">
        <v>1011</v>
      </c>
      <c r="O281" s="7" t="s">
        <v>1012</v>
      </c>
      <c r="P281" s="7" t="s">
        <v>46</v>
      </c>
      <c r="Q281" s="14"/>
    </row>
    <row r="282" spans="1:17" s="5" customFormat="1" ht="173.25" customHeight="1">
      <c r="A282" s="12">
        <v>3</v>
      </c>
      <c r="B282" s="7" t="s">
        <v>818</v>
      </c>
      <c r="C282" s="7" t="s">
        <v>1010</v>
      </c>
      <c r="D282" s="52" t="s">
        <v>22</v>
      </c>
      <c r="E282" s="7" t="s">
        <v>839</v>
      </c>
      <c r="F282" s="7">
        <v>40</v>
      </c>
      <c r="G282" s="72">
        <v>20</v>
      </c>
      <c r="H282" s="17">
        <v>16</v>
      </c>
      <c r="I282" s="45">
        <v>3500</v>
      </c>
      <c r="J282" s="7" t="s">
        <v>344</v>
      </c>
      <c r="K282" s="23">
        <f>1200+2150</f>
        <v>3350</v>
      </c>
      <c r="L282" s="7" t="s">
        <v>344</v>
      </c>
      <c r="M282" s="28" t="s">
        <v>601</v>
      </c>
      <c r="N282" s="7" t="s">
        <v>1011</v>
      </c>
      <c r="O282" s="7" t="s">
        <v>1012</v>
      </c>
      <c r="P282" s="7" t="s">
        <v>46</v>
      </c>
      <c r="Q282" s="14" t="s">
        <v>815</v>
      </c>
    </row>
    <row r="283" spans="1:17" s="5" customFormat="1" ht="172.5" customHeight="1">
      <c r="A283" s="12">
        <v>4</v>
      </c>
      <c r="B283" s="7" t="s">
        <v>540</v>
      </c>
      <c r="C283" s="7" t="s">
        <v>1693</v>
      </c>
      <c r="D283" s="75" t="s">
        <v>23</v>
      </c>
      <c r="E283" s="7" t="s">
        <v>839</v>
      </c>
      <c r="F283" s="7">
        <v>40</v>
      </c>
      <c r="G283" s="17">
        <v>40</v>
      </c>
      <c r="H283" s="17">
        <v>35</v>
      </c>
      <c r="I283" s="45">
        <v>3500</v>
      </c>
      <c r="J283" s="7" t="s">
        <v>344</v>
      </c>
      <c r="K283" s="23">
        <v>3130.33</v>
      </c>
      <c r="L283" s="7" t="s">
        <v>344</v>
      </c>
      <c r="M283" s="28" t="s">
        <v>1694</v>
      </c>
      <c r="N283" s="7" t="s">
        <v>228</v>
      </c>
      <c r="O283" s="7" t="s">
        <v>1695</v>
      </c>
      <c r="P283" s="7" t="s">
        <v>46</v>
      </c>
      <c r="Q283" s="14"/>
    </row>
    <row r="284" spans="1:17" s="5" customFormat="1" ht="71.25" customHeight="1">
      <c r="A284" s="12">
        <v>5</v>
      </c>
      <c r="B284" s="7" t="s">
        <v>541</v>
      </c>
      <c r="C284" s="7" t="s">
        <v>541</v>
      </c>
      <c r="D284" s="75" t="s">
        <v>24</v>
      </c>
      <c r="E284" s="7" t="s">
        <v>750</v>
      </c>
      <c r="F284" s="7">
        <v>15</v>
      </c>
      <c r="G284" s="17">
        <v>26</v>
      </c>
      <c r="H284" s="17">
        <v>21</v>
      </c>
      <c r="I284" s="45">
        <v>10485</v>
      </c>
      <c r="J284" s="7" t="s">
        <v>344</v>
      </c>
      <c r="K284" s="23">
        <v>11542.75</v>
      </c>
      <c r="L284" s="7" t="s">
        <v>710</v>
      </c>
      <c r="M284" s="28" t="s">
        <v>1946</v>
      </c>
      <c r="N284" s="7" t="s">
        <v>228</v>
      </c>
      <c r="O284" s="7" t="s">
        <v>228</v>
      </c>
      <c r="P284" s="7" t="s">
        <v>46</v>
      </c>
      <c r="Q284" s="14"/>
    </row>
    <row r="285" spans="1:17" ht="24" customHeight="1">
      <c r="A285" s="108" t="s">
        <v>190</v>
      </c>
      <c r="B285" s="108"/>
      <c r="C285" s="108"/>
      <c r="D285" s="108"/>
      <c r="E285" s="108"/>
      <c r="F285" s="108"/>
      <c r="G285" s="108"/>
      <c r="H285" s="108"/>
      <c r="I285" s="108"/>
      <c r="J285" s="108"/>
      <c r="K285" s="108"/>
      <c r="L285" s="108"/>
      <c r="M285" s="108"/>
      <c r="N285" s="108"/>
      <c r="O285" s="108"/>
      <c r="P285" s="108"/>
      <c r="Q285" s="108"/>
    </row>
    <row r="286" spans="1:17" s="5" customFormat="1" ht="260.25" customHeight="1">
      <c r="A286" s="12">
        <v>1</v>
      </c>
      <c r="B286" s="7" t="s">
        <v>1032</v>
      </c>
      <c r="C286" s="7" t="s">
        <v>28</v>
      </c>
      <c r="D286" s="52" t="s">
        <v>25</v>
      </c>
      <c r="E286" s="8" t="s">
        <v>841</v>
      </c>
      <c r="F286" s="7">
        <v>70</v>
      </c>
      <c r="G286" s="17">
        <v>76</v>
      </c>
      <c r="H286" s="17">
        <v>70</v>
      </c>
      <c r="I286" s="45">
        <v>4900</v>
      </c>
      <c r="J286" s="7" t="s">
        <v>344</v>
      </c>
      <c r="K286" s="23">
        <f>2100+2800</f>
        <v>4900</v>
      </c>
      <c r="L286" s="7" t="s">
        <v>710</v>
      </c>
      <c r="M286" s="28" t="s">
        <v>29</v>
      </c>
      <c r="N286" s="7" t="s">
        <v>228</v>
      </c>
      <c r="O286" s="7" t="s">
        <v>971</v>
      </c>
      <c r="P286" s="7" t="s">
        <v>972</v>
      </c>
      <c r="Q286" s="14" t="s">
        <v>1033</v>
      </c>
    </row>
    <row r="287" spans="1:17" s="5" customFormat="1" ht="169.5" customHeight="1">
      <c r="A287" s="12">
        <v>2</v>
      </c>
      <c r="B287" s="7" t="s">
        <v>542</v>
      </c>
      <c r="C287" s="7" t="s">
        <v>1005</v>
      </c>
      <c r="D287" s="52" t="s">
        <v>543</v>
      </c>
      <c r="E287" s="8" t="s">
        <v>841</v>
      </c>
      <c r="F287" s="7">
        <v>50</v>
      </c>
      <c r="G287" s="17">
        <v>50</v>
      </c>
      <c r="H287" s="17">
        <v>50</v>
      </c>
      <c r="I287" s="45">
        <v>4600</v>
      </c>
      <c r="J287" s="7" t="s">
        <v>344</v>
      </c>
      <c r="K287" s="23">
        <f>2000+1100</f>
        <v>3100</v>
      </c>
      <c r="L287" s="7" t="s">
        <v>710</v>
      </c>
      <c r="M287" s="28" t="s">
        <v>1006</v>
      </c>
      <c r="N287" s="7" t="s">
        <v>228</v>
      </c>
      <c r="O287" s="7" t="s">
        <v>1007</v>
      </c>
      <c r="P287" s="7" t="s">
        <v>46</v>
      </c>
      <c r="Q287" s="7"/>
    </row>
    <row r="288" spans="1:17" s="5" customFormat="1" ht="175.5" customHeight="1">
      <c r="A288" s="12">
        <v>3</v>
      </c>
      <c r="B288" s="7" t="s">
        <v>544</v>
      </c>
      <c r="C288" s="7" t="s">
        <v>609</v>
      </c>
      <c r="D288" s="52" t="s">
        <v>741</v>
      </c>
      <c r="E288" s="8" t="s">
        <v>841</v>
      </c>
      <c r="F288" s="7">
        <v>150</v>
      </c>
      <c r="G288" s="72">
        <v>111</v>
      </c>
      <c r="H288" s="17">
        <v>100</v>
      </c>
      <c r="I288" s="45">
        <v>7600</v>
      </c>
      <c r="J288" s="7" t="s">
        <v>344</v>
      </c>
      <c r="K288" s="67">
        <v>9100</v>
      </c>
      <c r="L288" s="7" t="s">
        <v>710</v>
      </c>
      <c r="M288" s="28" t="s">
        <v>253</v>
      </c>
      <c r="N288" s="7" t="s">
        <v>228</v>
      </c>
      <c r="O288" s="7" t="s">
        <v>254</v>
      </c>
      <c r="P288" s="7" t="s">
        <v>46</v>
      </c>
      <c r="Q288" s="14"/>
    </row>
    <row r="289" spans="1:17" s="5" customFormat="1" ht="136.5" customHeight="1">
      <c r="A289" s="12">
        <v>4</v>
      </c>
      <c r="B289" s="7" t="s">
        <v>1454</v>
      </c>
      <c r="C289" s="7" t="s">
        <v>1684</v>
      </c>
      <c r="D289" s="75" t="s">
        <v>545</v>
      </c>
      <c r="E289" s="8" t="s">
        <v>841</v>
      </c>
      <c r="F289" s="7">
        <v>50</v>
      </c>
      <c r="G289" s="17">
        <v>56</v>
      </c>
      <c r="H289" s="17">
        <v>50</v>
      </c>
      <c r="I289" s="45">
        <f>2800</f>
        <v>2800</v>
      </c>
      <c r="J289" s="7" t="s">
        <v>344</v>
      </c>
      <c r="K289" s="23">
        <v>2464.84</v>
      </c>
      <c r="L289" s="7" t="s">
        <v>710</v>
      </c>
      <c r="M289" s="28" t="s">
        <v>1685</v>
      </c>
      <c r="N289" s="7" t="s">
        <v>228</v>
      </c>
      <c r="O289" s="7" t="s">
        <v>1686</v>
      </c>
      <c r="P289" s="7" t="s">
        <v>46</v>
      </c>
      <c r="Q289" s="7" t="s">
        <v>1455</v>
      </c>
    </row>
    <row r="290" spans="1:17" s="5" customFormat="1" ht="69.75" customHeight="1">
      <c r="A290" s="12">
        <v>5</v>
      </c>
      <c r="B290" s="7" t="s">
        <v>237</v>
      </c>
      <c r="C290" s="7" t="s">
        <v>237</v>
      </c>
      <c r="D290" s="75" t="s">
        <v>236</v>
      </c>
      <c r="E290" s="8" t="s">
        <v>841</v>
      </c>
      <c r="F290" s="7">
        <v>20</v>
      </c>
      <c r="G290" s="105">
        <v>15</v>
      </c>
      <c r="H290" s="17">
        <v>15</v>
      </c>
      <c r="I290" s="45">
        <v>7500</v>
      </c>
      <c r="J290" s="7" t="s">
        <v>344</v>
      </c>
      <c r="K290" s="20">
        <v>7835.16</v>
      </c>
      <c r="L290" s="7" t="s">
        <v>710</v>
      </c>
      <c r="M290" s="28" t="s">
        <v>1946</v>
      </c>
      <c r="N290" s="7" t="s">
        <v>228</v>
      </c>
      <c r="O290" s="7" t="s">
        <v>228</v>
      </c>
      <c r="P290" s="7" t="s">
        <v>46</v>
      </c>
      <c r="Q290" s="7"/>
    </row>
    <row r="291" spans="1:17" s="5" customFormat="1" ht="207" customHeight="1">
      <c r="A291" s="12">
        <v>6</v>
      </c>
      <c r="B291" s="7" t="s">
        <v>546</v>
      </c>
      <c r="C291" s="7" t="s">
        <v>1574</v>
      </c>
      <c r="D291" s="75" t="s">
        <v>996</v>
      </c>
      <c r="E291" s="8" t="s">
        <v>841</v>
      </c>
      <c r="F291" s="7">
        <v>30</v>
      </c>
      <c r="G291" s="17">
        <v>38</v>
      </c>
      <c r="H291" s="17">
        <v>30</v>
      </c>
      <c r="I291" s="45">
        <f>1200+(30*30)</f>
        <v>2100</v>
      </c>
      <c r="J291" s="7" t="s">
        <v>344</v>
      </c>
      <c r="K291" s="23">
        <v>2100</v>
      </c>
      <c r="L291" s="7" t="s">
        <v>710</v>
      </c>
      <c r="M291" s="28" t="s">
        <v>1575</v>
      </c>
      <c r="N291" s="7" t="s">
        <v>228</v>
      </c>
      <c r="O291" s="7" t="s">
        <v>1576</v>
      </c>
      <c r="P291" s="7" t="s">
        <v>228</v>
      </c>
      <c r="Q291" s="7"/>
    </row>
    <row r="292" spans="1:17" ht="24" customHeight="1">
      <c r="A292" s="108" t="s">
        <v>651</v>
      </c>
      <c r="B292" s="108"/>
      <c r="C292" s="108"/>
      <c r="D292" s="108"/>
      <c r="E292" s="108"/>
      <c r="F292" s="108"/>
      <c r="G292" s="108"/>
      <c r="H292" s="108"/>
      <c r="I292" s="108"/>
      <c r="J292" s="108"/>
      <c r="K292" s="108"/>
      <c r="L292" s="108"/>
      <c r="M292" s="108"/>
      <c r="N292" s="108"/>
      <c r="O292" s="108"/>
      <c r="P292" s="108"/>
      <c r="Q292" s="108"/>
    </row>
    <row r="293" spans="1:17" s="5" customFormat="1" ht="69" customHeight="1">
      <c r="A293" s="12">
        <v>1</v>
      </c>
      <c r="B293" s="7" t="s">
        <v>743</v>
      </c>
      <c r="C293" s="7" t="s">
        <v>743</v>
      </c>
      <c r="D293" s="75" t="s">
        <v>797</v>
      </c>
      <c r="E293" s="8" t="s">
        <v>841</v>
      </c>
      <c r="F293" s="7">
        <v>43</v>
      </c>
      <c r="G293" s="17">
        <v>58</v>
      </c>
      <c r="H293" s="17">
        <v>40</v>
      </c>
      <c r="I293" s="45">
        <v>15000</v>
      </c>
      <c r="J293" s="7" t="s">
        <v>344</v>
      </c>
      <c r="K293" s="23">
        <v>15000</v>
      </c>
      <c r="L293" s="7" t="s">
        <v>710</v>
      </c>
      <c r="M293" s="28" t="s">
        <v>1946</v>
      </c>
      <c r="N293" s="7" t="s">
        <v>228</v>
      </c>
      <c r="O293" s="7" t="s">
        <v>228</v>
      </c>
      <c r="P293" s="7" t="s">
        <v>46</v>
      </c>
      <c r="Q293" s="14"/>
    </row>
    <row r="294" spans="1:17" s="5" customFormat="1" ht="162.75" customHeight="1">
      <c r="A294" s="12">
        <v>2</v>
      </c>
      <c r="B294" s="7" t="s">
        <v>547</v>
      </c>
      <c r="C294" s="7" t="s">
        <v>605</v>
      </c>
      <c r="D294" s="52" t="s">
        <v>604</v>
      </c>
      <c r="E294" s="8" t="s">
        <v>841</v>
      </c>
      <c r="F294" s="7">
        <v>50</v>
      </c>
      <c r="G294" s="17">
        <v>50</v>
      </c>
      <c r="H294" s="17">
        <v>49</v>
      </c>
      <c r="I294" s="45">
        <v>4500</v>
      </c>
      <c r="J294" s="7" t="s">
        <v>710</v>
      </c>
      <c r="K294" s="23">
        <v>4500</v>
      </c>
      <c r="L294" s="7" t="s">
        <v>710</v>
      </c>
      <c r="M294" s="28" t="s">
        <v>606</v>
      </c>
      <c r="N294" s="7" t="s">
        <v>607</v>
      </c>
      <c r="O294" s="7" t="s">
        <v>608</v>
      </c>
      <c r="P294" s="7" t="s">
        <v>46</v>
      </c>
      <c r="Q294" s="7"/>
    </row>
    <row r="295" spans="1:17" s="5" customFormat="1" ht="134.25" customHeight="1">
      <c r="A295" s="12">
        <v>3</v>
      </c>
      <c r="B295" s="7" t="s">
        <v>548</v>
      </c>
      <c r="C295" s="7" t="s">
        <v>1439</v>
      </c>
      <c r="D295" s="75" t="s">
        <v>997</v>
      </c>
      <c r="E295" s="8" t="s">
        <v>841</v>
      </c>
      <c r="F295" s="7">
        <v>50</v>
      </c>
      <c r="G295" s="17">
        <v>50</v>
      </c>
      <c r="H295" s="17">
        <v>45</v>
      </c>
      <c r="I295" s="45">
        <v>4500</v>
      </c>
      <c r="J295" s="7" t="s">
        <v>710</v>
      </c>
      <c r="K295" s="23">
        <f>1500+1200+1800</f>
        <v>4500</v>
      </c>
      <c r="L295" s="7" t="s">
        <v>710</v>
      </c>
      <c r="M295" s="28" t="s">
        <v>1440</v>
      </c>
      <c r="N295" s="7" t="s">
        <v>607</v>
      </c>
      <c r="O295" s="7" t="s">
        <v>1441</v>
      </c>
      <c r="P295" s="7" t="s">
        <v>46</v>
      </c>
      <c r="Q295" s="7"/>
    </row>
    <row r="296" spans="1:17" s="5" customFormat="1" ht="153.75" customHeight="1">
      <c r="A296" s="12">
        <v>4</v>
      </c>
      <c r="B296" s="7" t="s">
        <v>549</v>
      </c>
      <c r="C296" s="7" t="s">
        <v>1838</v>
      </c>
      <c r="D296" s="75" t="s">
        <v>998</v>
      </c>
      <c r="E296" s="8" t="s">
        <v>841</v>
      </c>
      <c r="F296" s="7">
        <v>100</v>
      </c>
      <c r="G296" s="17">
        <v>100</v>
      </c>
      <c r="H296" s="17">
        <v>90</v>
      </c>
      <c r="I296" s="45">
        <v>6400</v>
      </c>
      <c r="J296" s="7" t="s">
        <v>710</v>
      </c>
      <c r="K296" s="23">
        <f>3000+800+1800+800</f>
        <v>6400</v>
      </c>
      <c r="L296" s="7" t="s">
        <v>710</v>
      </c>
      <c r="M296" s="28" t="s">
        <v>1839</v>
      </c>
      <c r="N296" s="7" t="s">
        <v>607</v>
      </c>
      <c r="O296" s="7" t="s">
        <v>1441</v>
      </c>
      <c r="P296" s="7" t="s">
        <v>46</v>
      </c>
      <c r="Q296" s="7"/>
    </row>
    <row r="297" spans="1:17" ht="24" customHeight="1">
      <c r="A297" s="108" t="s">
        <v>661</v>
      </c>
      <c r="B297" s="108"/>
      <c r="C297" s="108"/>
      <c r="D297" s="108"/>
      <c r="E297" s="108"/>
      <c r="F297" s="108"/>
      <c r="G297" s="108"/>
      <c r="H297" s="108"/>
      <c r="I297" s="108"/>
      <c r="J297" s="108"/>
      <c r="K297" s="108"/>
      <c r="L297" s="108"/>
      <c r="M297" s="108"/>
      <c r="N297" s="108"/>
      <c r="O297" s="108"/>
      <c r="P297" s="108"/>
      <c r="Q297" s="108"/>
    </row>
    <row r="298" spans="1:17" s="5" customFormat="1" ht="105" customHeight="1">
      <c r="A298" s="12">
        <v>1</v>
      </c>
      <c r="B298" s="7" t="s">
        <v>550</v>
      </c>
      <c r="C298" s="7" t="s">
        <v>1426</v>
      </c>
      <c r="D298" s="75" t="s">
        <v>999</v>
      </c>
      <c r="E298" s="8" t="s">
        <v>841</v>
      </c>
      <c r="F298" s="17">
        <v>30</v>
      </c>
      <c r="G298" s="17">
        <v>30</v>
      </c>
      <c r="H298" s="17">
        <v>26</v>
      </c>
      <c r="I298" s="45">
        <v>9000</v>
      </c>
      <c r="J298" s="7" t="s">
        <v>710</v>
      </c>
      <c r="K298" s="23">
        <v>9000</v>
      </c>
      <c r="L298" s="7" t="s">
        <v>710</v>
      </c>
      <c r="M298" s="28" t="s">
        <v>1425</v>
      </c>
      <c r="N298" s="7" t="s">
        <v>566</v>
      </c>
      <c r="O298" s="7" t="s">
        <v>566</v>
      </c>
      <c r="P298" s="7" t="s">
        <v>46</v>
      </c>
      <c r="Q298" s="7"/>
    </row>
    <row r="299" spans="1:17" s="5" customFormat="1" ht="91.5" customHeight="1">
      <c r="A299" s="12">
        <v>2</v>
      </c>
      <c r="B299" s="7" t="s">
        <v>941</v>
      </c>
      <c r="C299" s="7" t="s">
        <v>1424</v>
      </c>
      <c r="D299" s="75" t="s">
        <v>1000</v>
      </c>
      <c r="E299" s="8" t="s">
        <v>841</v>
      </c>
      <c r="F299" s="17">
        <v>30</v>
      </c>
      <c r="G299" s="17">
        <v>30</v>
      </c>
      <c r="H299" s="17">
        <v>26</v>
      </c>
      <c r="I299" s="45">
        <v>9000</v>
      </c>
      <c r="J299" s="7" t="s">
        <v>710</v>
      </c>
      <c r="K299" s="23">
        <f>1800+7200</f>
        <v>9000</v>
      </c>
      <c r="L299" s="7" t="s">
        <v>710</v>
      </c>
      <c r="M299" s="28" t="s">
        <v>1425</v>
      </c>
      <c r="N299" s="7" t="s">
        <v>566</v>
      </c>
      <c r="O299" s="7" t="s">
        <v>566</v>
      </c>
      <c r="P299" s="7" t="s">
        <v>46</v>
      </c>
      <c r="Q299" s="14" t="s">
        <v>942</v>
      </c>
    </row>
    <row r="300" spans="1:17" ht="24" customHeight="1">
      <c r="A300" s="108" t="s">
        <v>652</v>
      </c>
      <c r="B300" s="108"/>
      <c r="C300" s="108"/>
      <c r="D300" s="108"/>
      <c r="E300" s="108"/>
      <c r="F300" s="108"/>
      <c r="G300" s="108"/>
      <c r="H300" s="108"/>
      <c r="I300" s="108"/>
      <c r="J300" s="108"/>
      <c r="K300" s="108"/>
      <c r="L300" s="108"/>
      <c r="M300" s="108"/>
      <c r="N300" s="108"/>
      <c r="O300" s="108"/>
      <c r="P300" s="108"/>
      <c r="Q300" s="108"/>
    </row>
    <row r="301" spans="1:17" s="5" customFormat="1" ht="90" customHeight="1">
      <c r="A301" s="12">
        <v>1</v>
      </c>
      <c r="B301" s="7" t="s">
        <v>1034</v>
      </c>
      <c r="C301" s="7" t="s">
        <v>241</v>
      </c>
      <c r="D301" s="52" t="s">
        <v>1001</v>
      </c>
      <c r="E301" s="8" t="s">
        <v>841</v>
      </c>
      <c r="F301" s="7">
        <v>50</v>
      </c>
      <c r="G301" s="17">
        <v>30</v>
      </c>
      <c r="H301" s="17">
        <v>25</v>
      </c>
      <c r="I301" s="45">
        <v>2900</v>
      </c>
      <c r="J301" s="7" t="s">
        <v>344</v>
      </c>
      <c r="K301" s="23">
        <v>2900</v>
      </c>
      <c r="L301" s="7" t="s">
        <v>228</v>
      </c>
      <c r="M301" s="28" t="s">
        <v>1039</v>
      </c>
      <c r="N301" s="7" t="s">
        <v>242</v>
      </c>
      <c r="O301" s="7" t="s">
        <v>228</v>
      </c>
      <c r="P301" s="7" t="s">
        <v>46</v>
      </c>
      <c r="Q301" s="14" t="s">
        <v>1033</v>
      </c>
    </row>
    <row r="302" spans="1:17" s="5" customFormat="1" ht="119.25" customHeight="1">
      <c r="A302" s="12">
        <v>2</v>
      </c>
      <c r="B302" s="7" t="s">
        <v>705</v>
      </c>
      <c r="C302" s="7" t="s">
        <v>1494</v>
      </c>
      <c r="D302" s="75" t="s">
        <v>1002</v>
      </c>
      <c r="E302" s="8" t="s">
        <v>841</v>
      </c>
      <c r="F302" s="7">
        <v>50</v>
      </c>
      <c r="G302" s="17">
        <v>50</v>
      </c>
      <c r="H302" s="17">
        <v>45</v>
      </c>
      <c r="I302" s="45">
        <v>2500</v>
      </c>
      <c r="J302" s="7" t="s">
        <v>344</v>
      </c>
      <c r="K302" s="23">
        <f>1800+700</f>
        <v>2500</v>
      </c>
      <c r="L302" s="7" t="s">
        <v>344</v>
      </c>
      <c r="M302" s="28" t="s">
        <v>1495</v>
      </c>
      <c r="N302" s="7" t="s">
        <v>1496</v>
      </c>
      <c r="O302" s="7" t="s">
        <v>228</v>
      </c>
      <c r="P302" s="7" t="s">
        <v>46</v>
      </c>
      <c r="Q302" s="14" t="s">
        <v>706</v>
      </c>
    </row>
    <row r="303" spans="1:17" s="5" customFormat="1" ht="138" customHeight="1">
      <c r="A303" s="12">
        <v>3</v>
      </c>
      <c r="B303" s="7" t="s">
        <v>1458</v>
      </c>
      <c r="C303" s="7" t="s">
        <v>1494</v>
      </c>
      <c r="D303" s="75" t="s">
        <v>1003</v>
      </c>
      <c r="E303" s="8" t="s">
        <v>841</v>
      </c>
      <c r="F303" s="7">
        <v>40</v>
      </c>
      <c r="G303" s="17">
        <v>40</v>
      </c>
      <c r="H303" s="17">
        <v>30</v>
      </c>
      <c r="I303" s="45">
        <v>1500</v>
      </c>
      <c r="J303" s="7" t="s">
        <v>344</v>
      </c>
      <c r="K303" s="23">
        <v>1500</v>
      </c>
      <c r="L303" s="7" t="s">
        <v>344</v>
      </c>
      <c r="M303" s="28" t="s">
        <v>1495</v>
      </c>
      <c r="N303" s="7" t="s">
        <v>228</v>
      </c>
      <c r="O303" s="7" t="s">
        <v>1496</v>
      </c>
      <c r="P303" s="7" t="s">
        <v>46</v>
      </c>
      <c r="Q303" s="14" t="s">
        <v>1459</v>
      </c>
    </row>
    <row r="304" spans="1:17" s="5" customFormat="1" ht="109.5" customHeight="1">
      <c r="A304" s="12">
        <v>4</v>
      </c>
      <c r="B304" s="7" t="s">
        <v>522</v>
      </c>
      <c r="C304" s="7" t="s">
        <v>1161</v>
      </c>
      <c r="D304" s="52" t="s">
        <v>551</v>
      </c>
      <c r="E304" s="8" t="s">
        <v>841</v>
      </c>
      <c r="F304" s="7">
        <v>50</v>
      </c>
      <c r="G304" s="72">
        <v>40</v>
      </c>
      <c r="H304" s="17">
        <v>35</v>
      </c>
      <c r="I304" s="45">
        <v>6700</v>
      </c>
      <c r="J304" s="7" t="s">
        <v>344</v>
      </c>
      <c r="K304" s="23">
        <f>3200+1600+1900</f>
        <v>6700</v>
      </c>
      <c r="L304" s="7" t="s">
        <v>228</v>
      </c>
      <c r="M304" s="28" t="s">
        <v>1162</v>
      </c>
      <c r="N304" s="7" t="s">
        <v>1163</v>
      </c>
      <c r="O304" s="7" t="s">
        <v>1163</v>
      </c>
      <c r="P304" s="7" t="s">
        <v>46</v>
      </c>
      <c r="Q304" s="14" t="s">
        <v>523</v>
      </c>
    </row>
    <row r="305" spans="1:17" s="5" customFormat="1" ht="63" customHeight="1">
      <c r="A305" s="12">
        <v>5</v>
      </c>
      <c r="B305" s="7" t="s">
        <v>237</v>
      </c>
      <c r="C305" s="7" t="s">
        <v>237</v>
      </c>
      <c r="D305" s="75" t="s">
        <v>152</v>
      </c>
      <c r="E305" s="8" t="s">
        <v>750</v>
      </c>
      <c r="F305" s="7">
        <v>30</v>
      </c>
      <c r="G305" s="17">
        <v>20</v>
      </c>
      <c r="H305" s="17">
        <v>20</v>
      </c>
      <c r="I305" s="45">
        <v>8900</v>
      </c>
      <c r="J305" s="7" t="s">
        <v>344</v>
      </c>
      <c r="K305" s="23">
        <v>8900</v>
      </c>
      <c r="L305" s="7" t="s">
        <v>710</v>
      </c>
      <c r="M305" s="28" t="s">
        <v>1886</v>
      </c>
      <c r="N305" s="7" t="s">
        <v>228</v>
      </c>
      <c r="O305" s="7" t="s">
        <v>228</v>
      </c>
      <c r="P305" s="7" t="s">
        <v>46</v>
      </c>
      <c r="Q305" s="7"/>
    </row>
    <row r="306" spans="1:17" ht="24" customHeight="1">
      <c r="A306" s="108" t="s">
        <v>104</v>
      </c>
      <c r="B306" s="108"/>
      <c r="C306" s="108"/>
      <c r="D306" s="108"/>
      <c r="E306" s="108"/>
      <c r="F306" s="108"/>
      <c r="G306" s="108"/>
      <c r="H306" s="108"/>
      <c r="I306" s="108"/>
      <c r="J306" s="108"/>
      <c r="K306" s="108"/>
      <c r="L306" s="108"/>
      <c r="M306" s="108"/>
      <c r="N306" s="108"/>
      <c r="O306" s="108"/>
      <c r="P306" s="108"/>
      <c r="Q306" s="108"/>
    </row>
    <row r="307" spans="1:17" s="5" customFormat="1" ht="261.75" customHeight="1">
      <c r="A307" s="12">
        <v>1</v>
      </c>
      <c r="B307" s="7" t="s">
        <v>1590</v>
      </c>
      <c r="C307" s="7" t="s">
        <v>1697</v>
      </c>
      <c r="D307" s="75" t="s">
        <v>153</v>
      </c>
      <c r="E307" s="8" t="s">
        <v>841</v>
      </c>
      <c r="F307" s="7">
        <v>35</v>
      </c>
      <c r="G307" s="17">
        <v>35</v>
      </c>
      <c r="H307" s="17">
        <v>35</v>
      </c>
      <c r="I307" s="45">
        <v>4450</v>
      </c>
      <c r="J307" s="7" t="s">
        <v>344</v>
      </c>
      <c r="K307" s="23">
        <f>1050+2500+900</f>
        <v>4450</v>
      </c>
      <c r="L307" s="7" t="s">
        <v>228</v>
      </c>
      <c r="M307" s="28" t="s">
        <v>1698</v>
      </c>
      <c r="N307" s="7" t="s">
        <v>228</v>
      </c>
      <c r="O307" s="7" t="s">
        <v>1143</v>
      </c>
      <c r="P307" s="7" t="s">
        <v>46</v>
      </c>
      <c r="Q307" s="14" t="s">
        <v>1591</v>
      </c>
    </row>
    <row r="308" spans="1:17" s="5" customFormat="1" ht="99.75" customHeight="1">
      <c r="A308" s="12">
        <v>2</v>
      </c>
      <c r="B308" s="7" t="s">
        <v>154</v>
      </c>
      <c r="C308" s="7" t="s">
        <v>1487</v>
      </c>
      <c r="D308" s="75" t="s">
        <v>155</v>
      </c>
      <c r="E308" s="8" t="s">
        <v>841</v>
      </c>
      <c r="F308" s="7">
        <v>35</v>
      </c>
      <c r="G308" s="17">
        <v>35</v>
      </c>
      <c r="H308" s="17">
        <v>35</v>
      </c>
      <c r="I308" s="45">
        <v>4450</v>
      </c>
      <c r="J308" s="7" t="s">
        <v>344</v>
      </c>
      <c r="K308" s="23">
        <f>1050+2500+900</f>
        <v>4450</v>
      </c>
      <c r="L308" s="7" t="s">
        <v>228</v>
      </c>
      <c r="M308" s="28" t="s">
        <v>1488</v>
      </c>
      <c r="N308" s="7" t="s">
        <v>228</v>
      </c>
      <c r="O308" s="7" t="s">
        <v>1143</v>
      </c>
      <c r="P308" s="7" t="s">
        <v>46</v>
      </c>
      <c r="Q308" s="14"/>
    </row>
    <row r="309" spans="1:17" s="5" customFormat="1" ht="129" customHeight="1">
      <c r="A309" s="12">
        <v>3</v>
      </c>
      <c r="B309" s="7" t="s">
        <v>1456</v>
      </c>
      <c r="C309" s="7" t="s">
        <v>1569</v>
      </c>
      <c r="D309" s="75" t="s">
        <v>157</v>
      </c>
      <c r="E309" s="8" t="s">
        <v>841</v>
      </c>
      <c r="F309" s="7">
        <v>50</v>
      </c>
      <c r="G309" s="17">
        <v>40</v>
      </c>
      <c r="H309" s="17">
        <v>40</v>
      </c>
      <c r="I309" s="45">
        <v>4900</v>
      </c>
      <c r="J309" s="7" t="s">
        <v>344</v>
      </c>
      <c r="K309" s="23">
        <f>1500+2500+900</f>
        <v>4900</v>
      </c>
      <c r="L309" s="7" t="s">
        <v>228</v>
      </c>
      <c r="M309" s="28" t="s">
        <v>1570</v>
      </c>
      <c r="N309" s="7" t="s">
        <v>228</v>
      </c>
      <c r="O309" s="7" t="s">
        <v>1143</v>
      </c>
      <c r="P309" s="7" t="s">
        <v>46</v>
      </c>
      <c r="Q309" s="14" t="s">
        <v>1457</v>
      </c>
    </row>
    <row r="310" spans="1:17" s="5" customFormat="1" ht="58.5" customHeight="1">
      <c r="A310" s="12">
        <v>4</v>
      </c>
      <c r="B310" s="7" t="s">
        <v>237</v>
      </c>
      <c r="C310" s="7" t="s">
        <v>237</v>
      </c>
      <c r="D310" s="75" t="s">
        <v>1004</v>
      </c>
      <c r="E310" s="8" t="s">
        <v>750</v>
      </c>
      <c r="F310" s="7">
        <v>40</v>
      </c>
      <c r="G310" s="105">
        <v>19</v>
      </c>
      <c r="H310" s="17">
        <v>19</v>
      </c>
      <c r="I310" s="45">
        <v>6000</v>
      </c>
      <c r="J310" s="7" t="s">
        <v>344</v>
      </c>
      <c r="K310" s="20">
        <v>5767.56</v>
      </c>
      <c r="L310" s="7" t="s">
        <v>228</v>
      </c>
      <c r="M310" s="28" t="s">
        <v>1886</v>
      </c>
      <c r="N310" s="7" t="s">
        <v>228</v>
      </c>
      <c r="O310" s="7" t="s">
        <v>228</v>
      </c>
      <c r="P310" s="7" t="s">
        <v>46</v>
      </c>
      <c r="Q310" s="7"/>
    </row>
    <row r="311" spans="1:17" s="5" customFormat="1" ht="129.75" customHeight="1">
      <c r="A311" s="12">
        <v>5</v>
      </c>
      <c r="B311" s="7" t="s">
        <v>159</v>
      </c>
      <c r="C311" s="7" t="s">
        <v>735</v>
      </c>
      <c r="D311" s="52" t="s">
        <v>158</v>
      </c>
      <c r="E311" s="8" t="s">
        <v>841</v>
      </c>
      <c r="F311" s="7">
        <v>70</v>
      </c>
      <c r="G311" s="17">
        <v>70</v>
      </c>
      <c r="H311" s="17">
        <v>66</v>
      </c>
      <c r="I311" s="45">
        <v>4900</v>
      </c>
      <c r="J311" s="7" t="s">
        <v>344</v>
      </c>
      <c r="K311" s="23">
        <f>2100+1800+1000</f>
        <v>4900</v>
      </c>
      <c r="L311" s="7" t="s">
        <v>228</v>
      </c>
      <c r="M311" s="28" t="s">
        <v>980</v>
      </c>
      <c r="N311" s="7" t="s">
        <v>421</v>
      </c>
      <c r="O311" s="7" t="s">
        <v>228</v>
      </c>
      <c r="P311" s="7" t="s">
        <v>46</v>
      </c>
      <c r="Q311" s="14"/>
    </row>
    <row r="312" spans="1:17" s="5" customFormat="1" ht="134.25" customHeight="1">
      <c r="A312" s="12">
        <v>6</v>
      </c>
      <c r="B312" s="7" t="s">
        <v>156</v>
      </c>
      <c r="C312" s="7" t="s">
        <v>758</v>
      </c>
      <c r="D312" s="52" t="s">
        <v>645</v>
      </c>
      <c r="E312" s="8" t="s">
        <v>841</v>
      </c>
      <c r="F312" s="7">
        <v>30</v>
      </c>
      <c r="G312" s="17">
        <v>30</v>
      </c>
      <c r="H312" s="17">
        <v>30</v>
      </c>
      <c r="I312" s="45">
        <v>4300</v>
      </c>
      <c r="J312" s="7" t="s">
        <v>344</v>
      </c>
      <c r="K312" s="23">
        <f>900+2500+900</f>
        <v>4300</v>
      </c>
      <c r="L312" s="7" t="s">
        <v>228</v>
      </c>
      <c r="M312" s="28" t="s">
        <v>759</v>
      </c>
      <c r="N312" s="7" t="s">
        <v>421</v>
      </c>
      <c r="O312" s="7" t="s">
        <v>228</v>
      </c>
      <c r="P312" s="7" t="s">
        <v>46</v>
      </c>
      <c r="Q312" s="14"/>
    </row>
    <row r="313" spans="1:17" ht="24" customHeight="1">
      <c r="A313" s="108" t="s">
        <v>671</v>
      </c>
      <c r="B313" s="108"/>
      <c r="C313" s="108"/>
      <c r="D313" s="108"/>
      <c r="E313" s="108"/>
      <c r="F313" s="108"/>
      <c r="G313" s="108"/>
      <c r="H313" s="108"/>
      <c r="I313" s="108"/>
      <c r="J313" s="108"/>
      <c r="K313" s="108"/>
      <c r="L313" s="108"/>
      <c r="M313" s="108"/>
      <c r="N313" s="108"/>
      <c r="O313" s="108"/>
      <c r="P313" s="108"/>
      <c r="Q313" s="108"/>
    </row>
    <row r="314" spans="1:17" s="5" customFormat="1" ht="85.5" customHeight="1">
      <c r="A314" s="12">
        <v>1</v>
      </c>
      <c r="B314" s="7" t="s">
        <v>237</v>
      </c>
      <c r="C314" s="7" t="s">
        <v>237</v>
      </c>
      <c r="D314" s="75" t="s">
        <v>160</v>
      </c>
      <c r="E314" s="8" t="s">
        <v>841</v>
      </c>
      <c r="F314" s="7">
        <v>12</v>
      </c>
      <c r="G314" s="17">
        <v>12</v>
      </c>
      <c r="H314" s="17">
        <v>12</v>
      </c>
      <c r="I314" s="45">
        <v>5500</v>
      </c>
      <c r="J314" s="7" t="s">
        <v>344</v>
      </c>
      <c r="K314" s="23">
        <v>5500</v>
      </c>
      <c r="L314" s="7" t="s">
        <v>710</v>
      </c>
      <c r="M314" s="28" t="s">
        <v>1947</v>
      </c>
      <c r="N314" s="7" t="s">
        <v>1887</v>
      </c>
      <c r="O314" s="7" t="s">
        <v>1887</v>
      </c>
      <c r="P314" s="7" t="s">
        <v>46</v>
      </c>
      <c r="Q314" s="7"/>
    </row>
    <row r="315" spans="1:17" s="5" customFormat="1" ht="98.25" customHeight="1">
      <c r="A315" s="12">
        <v>2</v>
      </c>
      <c r="B315" s="7" t="s">
        <v>161</v>
      </c>
      <c r="C315" s="7" t="s">
        <v>596</v>
      </c>
      <c r="D315" s="52" t="s">
        <v>162</v>
      </c>
      <c r="E315" s="8" t="s">
        <v>841</v>
      </c>
      <c r="F315" s="7">
        <v>20</v>
      </c>
      <c r="G315" s="17">
        <v>20</v>
      </c>
      <c r="H315" s="17">
        <v>20</v>
      </c>
      <c r="I315" s="45">
        <v>11700</v>
      </c>
      <c r="J315" s="7" t="s">
        <v>344</v>
      </c>
      <c r="K315" s="23">
        <f>1200+4500+5000+1000</f>
        <v>11700</v>
      </c>
      <c r="L315" s="7" t="s">
        <v>710</v>
      </c>
      <c r="M315" s="28" t="s">
        <v>594</v>
      </c>
      <c r="N315" s="7" t="s">
        <v>595</v>
      </c>
      <c r="O315" s="7" t="s">
        <v>595</v>
      </c>
      <c r="P315" s="7" t="s">
        <v>46</v>
      </c>
      <c r="Q315" s="7"/>
    </row>
    <row r="316" spans="1:17" s="5" customFormat="1" ht="102" customHeight="1">
      <c r="A316" s="12">
        <v>3</v>
      </c>
      <c r="B316" s="7" t="s">
        <v>161</v>
      </c>
      <c r="C316" s="7" t="s">
        <v>593</v>
      </c>
      <c r="D316" s="52" t="s">
        <v>1230</v>
      </c>
      <c r="E316" s="8" t="s">
        <v>841</v>
      </c>
      <c r="F316" s="7">
        <v>20</v>
      </c>
      <c r="G316" s="17">
        <v>20</v>
      </c>
      <c r="H316" s="17">
        <v>20</v>
      </c>
      <c r="I316" s="45">
        <v>12200</v>
      </c>
      <c r="J316" s="7" t="s">
        <v>344</v>
      </c>
      <c r="K316" s="23">
        <f>1200+4500+5000+1500</f>
        <v>12200</v>
      </c>
      <c r="L316" s="7" t="s">
        <v>710</v>
      </c>
      <c r="M316" s="28" t="s">
        <v>594</v>
      </c>
      <c r="N316" s="7" t="s">
        <v>595</v>
      </c>
      <c r="O316" s="7" t="s">
        <v>595</v>
      </c>
      <c r="P316" s="7" t="s">
        <v>46</v>
      </c>
      <c r="Q316" s="14"/>
    </row>
    <row r="317" spans="1:17" s="5" customFormat="1" ht="124.5" customHeight="1">
      <c r="A317" s="12">
        <v>4</v>
      </c>
      <c r="B317" s="7" t="s">
        <v>163</v>
      </c>
      <c r="C317" s="7" t="s">
        <v>1442</v>
      </c>
      <c r="D317" s="75" t="s">
        <v>164</v>
      </c>
      <c r="E317" s="8" t="s">
        <v>841</v>
      </c>
      <c r="F317" s="7">
        <v>50</v>
      </c>
      <c r="G317" s="17">
        <v>50</v>
      </c>
      <c r="H317" s="17">
        <v>50</v>
      </c>
      <c r="I317" s="45">
        <v>5400</v>
      </c>
      <c r="J317" s="7" t="s">
        <v>344</v>
      </c>
      <c r="K317" s="23">
        <f>4500+900</f>
        <v>5400</v>
      </c>
      <c r="L317" s="7" t="s">
        <v>710</v>
      </c>
      <c r="M317" s="28" t="s">
        <v>1443</v>
      </c>
      <c r="N317" s="7" t="s">
        <v>595</v>
      </c>
      <c r="O317" s="7" t="s">
        <v>595</v>
      </c>
      <c r="P317" s="7" t="s">
        <v>46</v>
      </c>
      <c r="Q317" s="14"/>
    </row>
    <row r="318" spans="1:17" s="5" customFormat="1" ht="116.25" customHeight="1">
      <c r="A318" s="12">
        <v>5</v>
      </c>
      <c r="B318" s="7" t="s">
        <v>1740</v>
      </c>
      <c r="C318" s="7" t="s">
        <v>1840</v>
      </c>
      <c r="D318" s="75" t="s">
        <v>165</v>
      </c>
      <c r="E318" s="8" t="s">
        <v>841</v>
      </c>
      <c r="F318" s="7">
        <v>100</v>
      </c>
      <c r="G318" s="17">
        <v>100</v>
      </c>
      <c r="H318" s="17">
        <v>100</v>
      </c>
      <c r="I318" s="45">
        <v>4500</v>
      </c>
      <c r="J318" s="7" t="s">
        <v>344</v>
      </c>
      <c r="K318" s="23">
        <v>4500</v>
      </c>
      <c r="L318" s="7" t="s">
        <v>344</v>
      </c>
      <c r="M318" s="28" t="s">
        <v>1841</v>
      </c>
      <c r="N318" s="7" t="s">
        <v>595</v>
      </c>
      <c r="O318" s="7" t="s">
        <v>595</v>
      </c>
      <c r="P318" s="7" t="s">
        <v>46</v>
      </c>
      <c r="Q318" s="14" t="s">
        <v>1739</v>
      </c>
    </row>
    <row r="319" spans="1:17" ht="24" customHeight="1">
      <c r="A319" s="108" t="s">
        <v>105</v>
      </c>
      <c r="B319" s="108"/>
      <c r="C319" s="108"/>
      <c r="D319" s="108"/>
      <c r="E319" s="108"/>
      <c r="F319" s="108"/>
      <c r="G319" s="108"/>
      <c r="H319" s="108"/>
      <c r="I319" s="108"/>
      <c r="J319" s="108"/>
      <c r="K319" s="108"/>
      <c r="L319" s="108"/>
      <c r="M319" s="108"/>
      <c r="N319" s="108"/>
      <c r="O319" s="108"/>
      <c r="P319" s="108"/>
      <c r="Q319" s="108"/>
    </row>
    <row r="320" spans="1:17" s="5" customFormat="1" ht="141.75" customHeight="1">
      <c r="A320" s="12">
        <v>1</v>
      </c>
      <c r="B320" s="7" t="s">
        <v>483</v>
      </c>
      <c r="C320" s="7" t="s">
        <v>760</v>
      </c>
      <c r="D320" s="52" t="s">
        <v>1231</v>
      </c>
      <c r="E320" s="8" t="s">
        <v>841</v>
      </c>
      <c r="F320" s="7">
        <v>30</v>
      </c>
      <c r="G320" s="17">
        <v>30</v>
      </c>
      <c r="H320" s="17">
        <v>21</v>
      </c>
      <c r="I320" s="45">
        <v>1500</v>
      </c>
      <c r="J320" s="7" t="s">
        <v>344</v>
      </c>
      <c r="K320" s="23">
        <f>1500</f>
        <v>1500</v>
      </c>
      <c r="L320" s="7" t="s">
        <v>344</v>
      </c>
      <c r="M320" s="28" t="s">
        <v>761</v>
      </c>
      <c r="N320" s="7" t="s">
        <v>1188</v>
      </c>
      <c r="O320" s="7" t="s">
        <v>228</v>
      </c>
      <c r="P320" s="7" t="s">
        <v>46</v>
      </c>
      <c r="Q320" s="14" t="s">
        <v>485</v>
      </c>
    </row>
    <row r="321" spans="1:17" s="5" customFormat="1" ht="144.75" customHeight="1">
      <c r="A321" s="12">
        <v>2</v>
      </c>
      <c r="B321" s="7" t="s">
        <v>484</v>
      </c>
      <c r="C321" s="7" t="s">
        <v>762</v>
      </c>
      <c r="D321" s="52" t="s">
        <v>1231</v>
      </c>
      <c r="E321" s="8" t="s">
        <v>841</v>
      </c>
      <c r="F321" s="7">
        <v>30</v>
      </c>
      <c r="G321" s="17">
        <v>30</v>
      </c>
      <c r="H321" s="17">
        <v>21</v>
      </c>
      <c r="I321" s="45">
        <v>1500</v>
      </c>
      <c r="J321" s="7" t="s">
        <v>344</v>
      </c>
      <c r="K321" s="23">
        <v>1500</v>
      </c>
      <c r="L321" s="7" t="s">
        <v>344</v>
      </c>
      <c r="M321" s="28" t="s">
        <v>813</v>
      </c>
      <c r="N321" s="7" t="s">
        <v>1188</v>
      </c>
      <c r="O321" s="7" t="s">
        <v>228</v>
      </c>
      <c r="P321" s="7" t="s">
        <v>46</v>
      </c>
      <c r="Q321" s="14" t="s">
        <v>485</v>
      </c>
    </row>
    <row r="322" spans="1:17" s="5" customFormat="1" ht="169.5" customHeight="1">
      <c r="A322" s="12">
        <v>3</v>
      </c>
      <c r="B322" s="7" t="s">
        <v>167</v>
      </c>
      <c r="C322" s="7" t="s">
        <v>810</v>
      </c>
      <c r="D322" s="52" t="s">
        <v>166</v>
      </c>
      <c r="E322" s="8" t="s">
        <v>841</v>
      </c>
      <c r="F322" s="7">
        <v>27</v>
      </c>
      <c r="G322" s="17">
        <v>81</v>
      </c>
      <c r="H322" s="17">
        <v>81</v>
      </c>
      <c r="I322" s="45">
        <v>2970</v>
      </c>
      <c r="J322" s="7" t="s">
        <v>344</v>
      </c>
      <c r="K322" s="23">
        <f>2430+540</f>
        <v>2970</v>
      </c>
      <c r="L322" s="7" t="s">
        <v>228</v>
      </c>
      <c r="M322" s="28" t="s">
        <v>1187</v>
      </c>
      <c r="N322" s="7" t="s">
        <v>1188</v>
      </c>
      <c r="O322" s="7" t="s">
        <v>228</v>
      </c>
      <c r="P322" s="7" t="s">
        <v>46</v>
      </c>
      <c r="Q322" s="7"/>
    </row>
    <row r="323" spans="1:17" s="5" customFormat="1" ht="96.75" customHeight="1">
      <c r="A323" s="12">
        <v>4</v>
      </c>
      <c r="B323" s="7" t="s">
        <v>1154</v>
      </c>
      <c r="C323" s="7" t="s">
        <v>804</v>
      </c>
      <c r="D323" s="52" t="s">
        <v>40</v>
      </c>
      <c r="E323" s="8" t="s">
        <v>841</v>
      </c>
      <c r="F323" s="7">
        <v>27</v>
      </c>
      <c r="G323" s="17">
        <v>27</v>
      </c>
      <c r="H323" s="17">
        <v>18</v>
      </c>
      <c r="I323" s="45">
        <v>2970</v>
      </c>
      <c r="J323" s="7" t="s">
        <v>344</v>
      </c>
      <c r="K323" s="23">
        <f>2430+540</f>
        <v>2970</v>
      </c>
      <c r="L323" s="7" t="s">
        <v>228</v>
      </c>
      <c r="M323" s="28" t="s">
        <v>805</v>
      </c>
      <c r="N323" s="7" t="s">
        <v>1188</v>
      </c>
      <c r="O323" s="7" t="s">
        <v>228</v>
      </c>
      <c r="P323" s="7" t="s">
        <v>46</v>
      </c>
      <c r="Q323" s="14" t="s">
        <v>1155</v>
      </c>
    </row>
    <row r="324" spans="1:17" s="5" customFormat="1" ht="135" customHeight="1">
      <c r="A324" s="12">
        <v>5</v>
      </c>
      <c r="B324" s="7" t="s">
        <v>519</v>
      </c>
      <c r="C324" s="7" t="s">
        <v>1166</v>
      </c>
      <c r="D324" s="52" t="s">
        <v>41</v>
      </c>
      <c r="E324" s="8" t="s">
        <v>841</v>
      </c>
      <c r="F324" s="7">
        <v>60</v>
      </c>
      <c r="G324" s="72">
        <v>38</v>
      </c>
      <c r="H324" s="17">
        <v>25</v>
      </c>
      <c r="I324" s="45">
        <v>3000</v>
      </c>
      <c r="J324" s="7" t="s">
        <v>344</v>
      </c>
      <c r="K324" s="23">
        <f>2280+720</f>
        <v>3000</v>
      </c>
      <c r="L324" s="7" t="s">
        <v>228</v>
      </c>
      <c r="M324" s="28" t="s">
        <v>805</v>
      </c>
      <c r="N324" s="7" t="s">
        <v>586</v>
      </c>
      <c r="O324" s="7" t="s">
        <v>228</v>
      </c>
      <c r="P324" s="7" t="s">
        <v>46</v>
      </c>
      <c r="Q324" s="14" t="s">
        <v>520</v>
      </c>
    </row>
    <row r="325" spans="1:17" s="5" customFormat="1" ht="214.5" customHeight="1">
      <c r="A325" s="12">
        <v>6</v>
      </c>
      <c r="B325" s="7" t="s">
        <v>519</v>
      </c>
      <c r="C325" s="74" t="s">
        <v>587</v>
      </c>
      <c r="D325" s="52" t="s">
        <v>888</v>
      </c>
      <c r="E325" s="8" t="s">
        <v>841</v>
      </c>
      <c r="F325" s="7">
        <v>60</v>
      </c>
      <c r="G325" s="72">
        <v>38</v>
      </c>
      <c r="H325" s="17">
        <v>26</v>
      </c>
      <c r="I325" s="45">
        <v>3000</v>
      </c>
      <c r="J325" s="7" t="s">
        <v>344</v>
      </c>
      <c r="K325" s="23">
        <f>2280+720</f>
        <v>3000</v>
      </c>
      <c r="L325" s="7" t="s">
        <v>228</v>
      </c>
      <c r="M325" s="28" t="s">
        <v>588</v>
      </c>
      <c r="N325" s="7" t="s">
        <v>589</v>
      </c>
      <c r="O325" s="7" t="s">
        <v>228</v>
      </c>
      <c r="P325" s="7" t="s">
        <v>46</v>
      </c>
      <c r="Q325" s="14" t="s">
        <v>521</v>
      </c>
    </row>
    <row r="326" spans="1:17" s="5" customFormat="1" ht="192.75" customHeight="1">
      <c r="A326" s="12">
        <v>7</v>
      </c>
      <c r="B326" s="7" t="s">
        <v>358</v>
      </c>
      <c r="C326" s="7" t="s">
        <v>1444</v>
      </c>
      <c r="D326" s="75" t="s">
        <v>356</v>
      </c>
      <c r="E326" s="8" t="s">
        <v>841</v>
      </c>
      <c r="F326" s="7">
        <v>84</v>
      </c>
      <c r="G326" s="17">
        <v>84</v>
      </c>
      <c r="H326" s="17">
        <v>70</v>
      </c>
      <c r="I326" s="45">
        <v>5040</v>
      </c>
      <c r="J326" s="7" t="s">
        <v>344</v>
      </c>
      <c r="K326" s="23">
        <v>5040</v>
      </c>
      <c r="L326" s="7" t="s">
        <v>228</v>
      </c>
      <c r="M326" s="28" t="s">
        <v>1445</v>
      </c>
      <c r="N326" s="7" t="s">
        <v>228</v>
      </c>
      <c r="O326" s="7" t="s">
        <v>228</v>
      </c>
      <c r="P326" s="7" t="s">
        <v>46</v>
      </c>
      <c r="Q326" s="7"/>
    </row>
    <row r="327" spans="1:17" s="5" customFormat="1" ht="82.5" customHeight="1">
      <c r="A327" s="12">
        <v>8</v>
      </c>
      <c r="B327" s="7" t="s">
        <v>237</v>
      </c>
      <c r="C327" s="7" t="s">
        <v>237</v>
      </c>
      <c r="D327" s="75" t="s">
        <v>889</v>
      </c>
      <c r="E327" s="8" t="s">
        <v>750</v>
      </c>
      <c r="F327" s="7">
        <v>20</v>
      </c>
      <c r="G327" s="17">
        <v>25</v>
      </c>
      <c r="H327" s="17">
        <v>20</v>
      </c>
      <c r="I327" s="45">
        <v>10035</v>
      </c>
      <c r="J327" s="7" t="s">
        <v>344</v>
      </c>
      <c r="K327" s="23">
        <v>9953.74</v>
      </c>
      <c r="L327" s="7" t="s">
        <v>228</v>
      </c>
      <c r="M327" s="28" t="s">
        <v>1948</v>
      </c>
      <c r="N327" s="7" t="s">
        <v>228</v>
      </c>
      <c r="O327" s="7" t="s">
        <v>228</v>
      </c>
      <c r="P327" s="7" t="s">
        <v>46</v>
      </c>
      <c r="Q327" s="7"/>
    </row>
    <row r="328" spans="1:17" ht="24" customHeight="1">
      <c r="A328" s="108" t="s">
        <v>653</v>
      </c>
      <c r="B328" s="108"/>
      <c r="C328" s="108"/>
      <c r="D328" s="108"/>
      <c r="E328" s="108"/>
      <c r="F328" s="108"/>
      <c r="G328" s="108"/>
      <c r="H328" s="108"/>
      <c r="I328" s="108"/>
      <c r="J328" s="108"/>
      <c r="K328" s="108"/>
      <c r="L328" s="108"/>
      <c r="M328" s="108"/>
      <c r="N328" s="108"/>
      <c r="O328" s="108"/>
      <c r="P328" s="108"/>
      <c r="Q328" s="108"/>
    </row>
    <row r="329" spans="1:17" s="5" customFormat="1" ht="141.75" customHeight="1">
      <c r="A329" s="12">
        <v>1</v>
      </c>
      <c r="B329" s="7" t="s">
        <v>844</v>
      </c>
      <c r="C329" s="7" t="s">
        <v>1035</v>
      </c>
      <c r="D329" s="52" t="s">
        <v>890</v>
      </c>
      <c r="E329" s="8" t="s">
        <v>839</v>
      </c>
      <c r="F329" s="7">
        <v>320</v>
      </c>
      <c r="G329" s="17">
        <v>320</v>
      </c>
      <c r="H329" s="17">
        <v>280</v>
      </c>
      <c r="I329" s="69">
        <v>7500</v>
      </c>
      <c r="J329" s="7" t="s">
        <v>710</v>
      </c>
      <c r="K329" s="23">
        <f>5400+2100</f>
        <v>7500</v>
      </c>
      <c r="L329" s="7" t="s">
        <v>710</v>
      </c>
      <c r="M329" s="28" t="s">
        <v>1036</v>
      </c>
      <c r="N329" s="7" t="s">
        <v>1037</v>
      </c>
      <c r="O329" s="7" t="s">
        <v>228</v>
      </c>
      <c r="P329" s="7" t="s">
        <v>46</v>
      </c>
      <c r="Q329" s="14" t="s">
        <v>716</v>
      </c>
    </row>
    <row r="330" spans="1:17" s="5" customFormat="1" ht="245.25" customHeight="1">
      <c r="A330" s="12">
        <v>2</v>
      </c>
      <c r="B330" s="7" t="s">
        <v>845</v>
      </c>
      <c r="C330" s="7" t="s">
        <v>590</v>
      </c>
      <c r="D330" s="52" t="s">
        <v>891</v>
      </c>
      <c r="E330" s="8" t="s">
        <v>839</v>
      </c>
      <c r="F330" s="7">
        <v>130</v>
      </c>
      <c r="G330" s="17">
        <v>130</v>
      </c>
      <c r="H330" s="17">
        <v>120</v>
      </c>
      <c r="I330" s="45">
        <v>9250</v>
      </c>
      <c r="J330" s="7" t="s">
        <v>710</v>
      </c>
      <c r="K330" s="23">
        <f>8250+1000</f>
        <v>9250</v>
      </c>
      <c r="L330" s="23" t="s">
        <v>710</v>
      </c>
      <c r="M330" s="28" t="s">
        <v>591</v>
      </c>
      <c r="N330" s="7" t="s">
        <v>592</v>
      </c>
      <c r="O330" s="7" t="s">
        <v>228</v>
      </c>
      <c r="P330" s="7" t="s">
        <v>46</v>
      </c>
      <c r="Q330" s="7"/>
    </row>
    <row r="331" spans="1:17" s="5" customFormat="1" ht="213.75" customHeight="1">
      <c r="A331" s="12">
        <v>3</v>
      </c>
      <c r="B331" s="7" t="s">
        <v>846</v>
      </c>
      <c r="C331" s="7" t="s">
        <v>1690</v>
      </c>
      <c r="D331" s="75" t="s">
        <v>1270</v>
      </c>
      <c r="E331" s="8" t="s">
        <v>839</v>
      </c>
      <c r="F331" s="7">
        <v>100</v>
      </c>
      <c r="G331" s="17">
        <v>100</v>
      </c>
      <c r="H331" s="17">
        <v>80</v>
      </c>
      <c r="I331" s="69">
        <v>5944</v>
      </c>
      <c r="J331" s="7" t="s">
        <v>710</v>
      </c>
      <c r="K331" s="23">
        <f>4900+1044</f>
        <v>5944</v>
      </c>
      <c r="L331" s="23" t="s">
        <v>710</v>
      </c>
      <c r="M331" s="28" t="s">
        <v>1691</v>
      </c>
      <c r="N331" s="7" t="s">
        <v>1692</v>
      </c>
      <c r="O331" s="7" t="s">
        <v>228</v>
      </c>
      <c r="P331" s="7" t="s">
        <v>46</v>
      </c>
      <c r="Q331" s="14" t="s">
        <v>1653</v>
      </c>
    </row>
    <row r="332" spans="1:17" s="5" customFormat="1" ht="81.75" customHeight="1">
      <c r="A332" s="12">
        <v>4</v>
      </c>
      <c r="B332" s="7" t="s">
        <v>237</v>
      </c>
      <c r="C332" s="7" t="s">
        <v>237</v>
      </c>
      <c r="D332" s="75" t="s">
        <v>892</v>
      </c>
      <c r="E332" s="8" t="s">
        <v>841</v>
      </c>
      <c r="F332" s="79">
        <v>30</v>
      </c>
      <c r="G332" s="17">
        <v>30</v>
      </c>
      <c r="H332" s="17">
        <v>27</v>
      </c>
      <c r="I332" s="84">
        <v>10722</v>
      </c>
      <c r="J332" s="7" t="s">
        <v>344</v>
      </c>
      <c r="K332" s="23">
        <v>10713.37</v>
      </c>
      <c r="L332" s="7" t="s">
        <v>228</v>
      </c>
      <c r="M332" s="28" t="s">
        <v>1947</v>
      </c>
      <c r="N332" s="7" t="s">
        <v>228</v>
      </c>
      <c r="O332" s="7" t="s">
        <v>228</v>
      </c>
      <c r="P332" s="7" t="s">
        <v>46</v>
      </c>
      <c r="Q332" s="7" t="s">
        <v>1654</v>
      </c>
    </row>
    <row r="333" spans="1:17" ht="24" customHeight="1">
      <c r="A333" s="108" t="s">
        <v>831</v>
      </c>
      <c r="B333" s="108"/>
      <c r="C333" s="108"/>
      <c r="D333" s="108"/>
      <c r="E333" s="108"/>
      <c r="F333" s="108"/>
      <c r="G333" s="108"/>
      <c r="H333" s="108"/>
      <c r="I333" s="108"/>
      <c r="J333" s="108"/>
      <c r="K333" s="108"/>
      <c r="L333" s="108"/>
      <c r="M333" s="108"/>
      <c r="N333" s="108"/>
      <c r="O333" s="108"/>
      <c r="P333" s="108"/>
      <c r="Q333" s="108"/>
    </row>
    <row r="334" spans="1:17" s="5" customFormat="1" ht="195.75" customHeight="1">
      <c r="A334" s="12">
        <v>1</v>
      </c>
      <c r="B334" s="7" t="s">
        <v>1271</v>
      </c>
      <c r="C334" s="7" t="s">
        <v>736</v>
      </c>
      <c r="D334" s="52" t="s">
        <v>860</v>
      </c>
      <c r="E334" s="8" t="s">
        <v>750</v>
      </c>
      <c r="F334" s="7">
        <v>50</v>
      </c>
      <c r="G334" s="17">
        <v>50</v>
      </c>
      <c r="H334" s="17">
        <v>46</v>
      </c>
      <c r="I334" s="45">
        <v>9100</v>
      </c>
      <c r="J334" s="7" t="s">
        <v>344</v>
      </c>
      <c r="K334" s="23">
        <f>3000+3500+1000+1600</f>
        <v>9100</v>
      </c>
      <c r="L334" s="7" t="s">
        <v>228</v>
      </c>
      <c r="M334" s="28" t="s">
        <v>737</v>
      </c>
      <c r="N334" s="7" t="s">
        <v>738</v>
      </c>
      <c r="O334" s="7" t="s">
        <v>228</v>
      </c>
      <c r="P334" s="7" t="s">
        <v>46</v>
      </c>
      <c r="Q334" s="7"/>
    </row>
    <row r="335" spans="1:17" s="5" customFormat="1" ht="108" customHeight="1">
      <c r="A335" s="12">
        <v>2</v>
      </c>
      <c r="B335" s="7" t="s">
        <v>524</v>
      </c>
      <c r="C335" s="74" t="s">
        <v>1164</v>
      </c>
      <c r="D335" s="52" t="s">
        <v>861</v>
      </c>
      <c r="E335" s="8" t="s">
        <v>750</v>
      </c>
      <c r="F335" s="7">
        <v>150</v>
      </c>
      <c r="G335" s="17">
        <v>150</v>
      </c>
      <c r="H335" s="17">
        <v>123</v>
      </c>
      <c r="I335" s="45">
        <v>9000</v>
      </c>
      <c r="J335" s="7" t="s">
        <v>344</v>
      </c>
      <c r="K335" s="23">
        <v>9000</v>
      </c>
      <c r="L335" s="7" t="s">
        <v>228</v>
      </c>
      <c r="M335" s="28" t="s">
        <v>1165</v>
      </c>
      <c r="N335" s="7" t="s">
        <v>228</v>
      </c>
      <c r="O335" s="7" t="s">
        <v>228</v>
      </c>
      <c r="P335" s="7" t="s">
        <v>228</v>
      </c>
      <c r="Q335" s="14" t="s">
        <v>523</v>
      </c>
    </row>
    <row r="336" spans="1:17" s="5" customFormat="1" ht="79.5" customHeight="1">
      <c r="A336" s="12">
        <v>3</v>
      </c>
      <c r="B336" s="7" t="s">
        <v>743</v>
      </c>
      <c r="C336" s="7" t="s">
        <v>743</v>
      </c>
      <c r="D336" s="75" t="s">
        <v>862</v>
      </c>
      <c r="E336" s="8" t="s">
        <v>750</v>
      </c>
      <c r="F336" s="7">
        <v>25</v>
      </c>
      <c r="G336" s="17">
        <v>21</v>
      </c>
      <c r="H336" s="17">
        <v>18</v>
      </c>
      <c r="I336" s="45">
        <v>7715</v>
      </c>
      <c r="J336" s="7" t="s">
        <v>344</v>
      </c>
      <c r="K336" s="23">
        <v>7698.75</v>
      </c>
      <c r="L336" s="7" t="s">
        <v>228</v>
      </c>
      <c r="M336" s="28" t="s">
        <v>1947</v>
      </c>
      <c r="N336" s="7" t="s">
        <v>228</v>
      </c>
      <c r="O336" s="7" t="s">
        <v>228</v>
      </c>
      <c r="P336" s="7" t="s">
        <v>46</v>
      </c>
      <c r="Q336" s="7"/>
    </row>
    <row r="337" spans="1:17" s="5" customFormat="1" ht="113.25" customHeight="1">
      <c r="A337" s="12">
        <v>4</v>
      </c>
      <c r="B337" s="7" t="s">
        <v>1272</v>
      </c>
      <c r="C337" s="7" t="s">
        <v>1584</v>
      </c>
      <c r="D337" s="75" t="s">
        <v>742</v>
      </c>
      <c r="E337" s="8" t="s">
        <v>841</v>
      </c>
      <c r="F337" s="7">
        <v>60</v>
      </c>
      <c r="G337" s="17">
        <v>60</v>
      </c>
      <c r="H337" s="17">
        <v>56</v>
      </c>
      <c r="I337" s="45">
        <v>4200</v>
      </c>
      <c r="J337" s="7" t="s">
        <v>344</v>
      </c>
      <c r="K337" s="23">
        <v>4200</v>
      </c>
      <c r="L337" s="7" t="s">
        <v>228</v>
      </c>
      <c r="M337" s="7" t="s">
        <v>1585</v>
      </c>
      <c r="N337" s="7" t="s">
        <v>1586</v>
      </c>
      <c r="O337" s="7" t="s">
        <v>228</v>
      </c>
      <c r="P337" s="7" t="s">
        <v>46</v>
      </c>
      <c r="Q337" s="7"/>
    </row>
    <row r="338" spans="1:17" ht="24" customHeight="1">
      <c r="A338" s="108" t="s">
        <v>669</v>
      </c>
      <c r="B338" s="108"/>
      <c r="C338" s="108"/>
      <c r="D338" s="108"/>
      <c r="E338" s="108"/>
      <c r="F338" s="108"/>
      <c r="G338" s="108"/>
      <c r="H338" s="108"/>
      <c r="I338" s="108"/>
      <c r="J338" s="108"/>
      <c r="K338" s="108"/>
      <c r="L338" s="108"/>
      <c r="M338" s="108"/>
      <c r="N338" s="108"/>
      <c r="O338" s="108"/>
      <c r="P338" s="108"/>
      <c r="Q338" s="108"/>
    </row>
    <row r="339" spans="1:17" s="5" customFormat="1" ht="190.5" customHeight="1">
      <c r="A339" s="12">
        <v>1</v>
      </c>
      <c r="B339" s="7" t="s">
        <v>1273</v>
      </c>
      <c r="C339" s="7" t="s">
        <v>1140</v>
      </c>
      <c r="D339" s="52" t="s">
        <v>1274</v>
      </c>
      <c r="E339" s="40" t="s">
        <v>841</v>
      </c>
      <c r="F339" s="7">
        <v>50</v>
      </c>
      <c r="G339" s="17">
        <v>30</v>
      </c>
      <c r="H339" s="17">
        <v>30</v>
      </c>
      <c r="I339" s="45">
        <v>4500</v>
      </c>
      <c r="J339" s="7" t="s">
        <v>344</v>
      </c>
      <c r="K339" s="23">
        <f>1800+1700+1000</f>
        <v>4500</v>
      </c>
      <c r="L339" s="7" t="s">
        <v>228</v>
      </c>
      <c r="M339" s="28" t="s">
        <v>532</v>
      </c>
      <c r="N339" s="7" t="s">
        <v>228</v>
      </c>
      <c r="O339" s="7" t="s">
        <v>228</v>
      </c>
      <c r="P339" s="7" t="s">
        <v>46</v>
      </c>
      <c r="Q339" s="7"/>
    </row>
    <row r="340" spans="1:17" s="5" customFormat="1" ht="164.25" customHeight="1">
      <c r="A340" s="12">
        <v>2</v>
      </c>
      <c r="B340" s="7" t="s">
        <v>1275</v>
      </c>
      <c r="C340" s="7" t="s">
        <v>397</v>
      </c>
      <c r="D340" s="52" t="s">
        <v>1276</v>
      </c>
      <c r="E340" s="40" t="s">
        <v>841</v>
      </c>
      <c r="F340" s="7">
        <v>50</v>
      </c>
      <c r="G340" s="17">
        <v>30</v>
      </c>
      <c r="H340" s="17">
        <v>30</v>
      </c>
      <c r="I340" s="45">
        <v>4500</v>
      </c>
      <c r="J340" s="7" t="s">
        <v>344</v>
      </c>
      <c r="K340" s="23">
        <f>1800+1700+1000</f>
        <v>4500</v>
      </c>
      <c r="L340" s="7" t="s">
        <v>228</v>
      </c>
      <c r="M340" s="28" t="s">
        <v>398</v>
      </c>
      <c r="N340" s="7" t="s">
        <v>228</v>
      </c>
      <c r="O340" s="7" t="s">
        <v>228</v>
      </c>
      <c r="P340" s="7" t="s">
        <v>46</v>
      </c>
      <c r="Q340" s="7"/>
    </row>
    <row r="341" spans="1:17" s="5" customFormat="1" ht="111" customHeight="1">
      <c r="A341" s="12">
        <v>3</v>
      </c>
      <c r="B341" s="7" t="s">
        <v>1277</v>
      </c>
      <c r="C341" s="7" t="s">
        <v>342</v>
      </c>
      <c r="D341" s="52" t="s">
        <v>1278</v>
      </c>
      <c r="E341" s="40" t="s">
        <v>841</v>
      </c>
      <c r="F341" s="7">
        <v>50</v>
      </c>
      <c r="G341" s="17">
        <v>40</v>
      </c>
      <c r="H341" s="17">
        <v>38</v>
      </c>
      <c r="I341" s="45">
        <v>5000</v>
      </c>
      <c r="J341" s="7" t="s">
        <v>344</v>
      </c>
      <c r="K341" s="23">
        <f>2400+1300+1300</f>
        <v>5000</v>
      </c>
      <c r="L341" s="7" t="s">
        <v>228</v>
      </c>
      <c r="M341" s="28" t="s">
        <v>1324</v>
      </c>
      <c r="N341" s="7" t="s">
        <v>1325</v>
      </c>
      <c r="O341" s="7" t="s">
        <v>228</v>
      </c>
      <c r="P341" s="7" t="s">
        <v>46</v>
      </c>
      <c r="Q341" s="7"/>
    </row>
    <row r="342" spans="1:17" s="5" customFormat="1" ht="98.25" customHeight="1">
      <c r="A342" s="12">
        <v>4</v>
      </c>
      <c r="B342" s="7" t="s">
        <v>1279</v>
      </c>
      <c r="C342" s="7" t="s">
        <v>1836</v>
      </c>
      <c r="D342" s="75" t="s">
        <v>744</v>
      </c>
      <c r="E342" s="40" t="s">
        <v>841</v>
      </c>
      <c r="F342" s="7">
        <v>50</v>
      </c>
      <c r="G342" s="105">
        <v>30</v>
      </c>
      <c r="H342" s="17">
        <v>26</v>
      </c>
      <c r="I342" s="45">
        <v>3800</v>
      </c>
      <c r="J342" s="7" t="s">
        <v>344</v>
      </c>
      <c r="K342" s="23">
        <v>3800</v>
      </c>
      <c r="L342" s="7" t="s">
        <v>228</v>
      </c>
      <c r="M342" s="7" t="s">
        <v>1837</v>
      </c>
      <c r="N342" s="7" t="s">
        <v>725</v>
      </c>
      <c r="O342" s="7" t="s">
        <v>228</v>
      </c>
      <c r="P342" s="7" t="s">
        <v>46</v>
      </c>
      <c r="Q342" s="14"/>
    </row>
    <row r="343" spans="1:17" s="5" customFormat="1" ht="71.25" customHeight="1">
      <c r="A343" s="12">
        <v>5</v>
      </c>
      <c r="B343" s="7" t="s">
        <v>237</v>
      </c>
      <c r="C343" s="7" t="s">
        <v>237</v>
      </c>
      <c r="D343" s="75" t="s">
        <v>745</v>
      </c>
      <c r="E343" s="8" t="s">
        <v>750</v>
      </c>
      <c r="F343" s="7">
        <v>20</v>
      </c>
      <c r="G343" s="17">
        <v>20</v>
      </c>
      <c r="H343" s="17">
        <v>19</v>
      </c>
      <c r="I343" s="45">
        <v>6210</v>
      </c>
      <c r="J343" s="7" t="s">
        <v>344</v>
      </c>
      <c r="K343" s="23">
        <v>6210</v>
      </c>
      <c r="L343" s="7" t="s">
        <v>228</v>
      </c>
      <c r="M343" s="28" t="s">
        <v>1946</v>
      </c>
      <c r="N343" s="7" t="s">
        <v>228</v>
      </c>
      <c r="O343" s="7" t="s">
        <v>228</v>
      </c>
      <c r="P343" s="7" t="s">
        <v>228</v>
      </c>
      <c r="Q343" s="14"/>
    </row>
    <row r="344" spans="1:17" ht="24" customHeight="1">
      <c r="A344" s="108" t="s">
        <v>106</v>
      </c>
      <c r="B344" s="108"/>
      <c r="C344" s="108"/>
      <c r="D344" s="108"/>
      <c r="E344" s="108"/>
      <c r="F344" s="108"/>
      <c r="G344" s="108"/>
      <c r="H344" s="108"/>
      <c r="I344" s="108"/>
      <c r="J344" s="108"/>
      <c r="K344" s="108"/>
      <c r="L344" s="108"/>
      <c r="M344" s="108"/>
      <c r="N344" s="108"/>
      <c r="O344" s="108"/>
      <c r="P344" s="108"/>
      <c r="Q344" s="108"/>
    </row>
    <row r="345" spans="1:17" s="5" customFormat="1" ht="81" customHeight="1">
      <c r="A345" s="12">
        <v>1</v>
      </c>
      <c r="B345" s="7" t="s">
        <v>1462</v>
      </c>
      <c r="C345" s="7" t="s">
        <v>1589</v>
      </c>
      <c r="D345" s="75" t="s">
        <v>746</v>
      </c>
      <c r="E345" s="8" t="s">
        <v>841</v>
      </c>
      <c r="F345" s="7">
        <v>40</v>
      </c>
      <c r="G345" s="17">
        <v>30</v>
      </c>
      <c r="H345" s="17">
        <v>30</v>
      </c>
      <c r="I345" s="45">
        <v>3850</v>
      </c>
      <c r="J345" s="7" t="s">
        <v>344</v>
      </c>
      <c r="K345" s="23">
        <f>1200+1050+1600</f>
        <v>3850</v>
      </c>
      <c r="L345" s="7" t="s">
        <v>344</v>
      </c>
      <c r="M345" s="28" t="s">
        <v>1493</v>
      </c>
      <c r="N345" s="7" t="s">
        <v>228</v>
      </c>
      <c r="O345" s="7" t="s">
        <v>228</v>
      </c>
      <c r="P345" s="7" t="s">
        <v>46</v>
      </c>
      <c r="Q345" s="7" t="s">
        <v>1455</v>
      </c>
    </row>
    <row r="346" spans="1:17" s="5" customFormat="1" ht="259.5" customHeight="1">
      <c r="A346" s="12">
        <v>2</v>
      </c>
      <c r="B346" s="7" t="s">
        <v>1463</v>
      </c>
      <c r="C346" s="7" t="s">
        <v>1492</v>
      </c>
      <c r="D346" s="75" t="s">
        <v>1040</v>
      </c>
      <c r="E346" s="8" t="s">
        <v>841</v>
      </c>
      <c r="F346" s="7">
        <v>35</v>
      </c>
      <c r="G346" s="17">
        <v>35</v>
      </c>
      <c r="H346" s="17">
        <v>32</v>
      </c>
      <c r="I346" s="45">
        <v>4350</v>
      </c>
      <c r="J346" s="7" t="s">
        <v>344</v>
      </c>
      <c r="K346" s="23">
        <f>1200+1050+2100</f>
        <v>4350</v>
      </c>
      <c r="L346" s="7" t="s">
        <v>344</v>
      </c>
      <c r="M346" s="28" t="s">
        <v>1493</v>
      </c>
      <c r="N346" s="7" t="s">
        <v>228</v>
      </c>
      <c r="O346" s="7" t="s">
        <v>228</v>
      </c>
      <c r="P346" s="7" t="s">
        <v>46</v>
      </c>
      <c r="Q346" s="14" t="s">
        <v>1464</v>
      </c>
    </row>
    <row r="347" spans="1:17" s="5" customFormat="1" ht="94.5" customHeight="1">
      <c r="A347" s="12">
        <v>3</v>
      </c>
      <c r="B347" s="7" t="s">
        <v>119</v>
      </c>
      <c r="C347" s="7" t="s">
        <v>1468</v>
      </c>
      <c r="D347" s="75" t="s">
        <v>1041</v>
      </c>
      <c r="E347" s="8" t="s">
        <v>841</v>
      </c>
      <c r="F347" s="7">
        <v>30</v>
      </c>
      <c r="G347" s="17">
        <v>30</v>
      </c>
      <c r="H347" s="17">
        <v>29</v>
      </c>
      <c r="I347" s="45">
        <v>11900</v>
      </c>
      <c r="J347" s="7" t="s">
        <v>344</v>
      </c>
      <c r="K347" s="23">
        <f>1800+6000+2100+2000</f>
        <v>11900</v>
      </c>
      <c r="L347" s="7" t="s">
        <v>344</v>
      </c>
      <c r="M347" s="28" t="s">
        <v>1493</v>
      </c>
      <c r="N347" s="7" t="s">
        <v>44</v>
      </c>
      <c r="O347" s="7" t="s">
        <v>228</v>
      </c>
      <c r="P347" s="7" t="s">
        <v>46</v>
      </c>
      <c r="Q347" s="7"/>
    </row>
    <row r="348" spans="1:17" s="5" customFormat="1" ht="75.75" customHeight="1">
      <c r="A348" s="12">
        <v>4</v>
      </c>
      <c r="B348" s="7" t="s">
        <v>237</v>
      </c>
      <c r="C348" s="7" t="s">
        <v>237</v>
      </c>
      <c r="D348" s="75" t="s">
        <v>1042</v>
      </c>
      <c r="E348" s="8" t="s">
        <v>750</v>
      </c>
      <c r="F348" s="7">
        <v>7</v>
      </c>
      <c r="G348" s="17">
        <v>11</v>
      </c>
      <c r="H348" s="17">
        <v>10</v>
      </c>
      <c r="I348" s="45">
        <v>3910</v>
      </c>
      <c r="J348" s="7" t="s">
        <v>344</v>
      </c>
      <c r="K348" s="23">
        <v>3910</v>
      </c>
      <c r="L348" s="7" t="s">
        <v>228</v>
      </c>
      <c r="M348" s="28" t="s">
        <v>1425</v>
      </c>
      <c r="N348" s="7" t="s">
        <v>228</v>
      </c>
      <c r="O348" s="7" t="s">
        <v>228</v>
      </c>
      <c r="P348" s="7" t="s">
        <v>228</v>
      </c>
      <c r="Q348" s="7"/>
    </row>
    <row r="349" spans="1:17" ht="24" customHeight="1">
      <c r="A349" s="108" t="s">
        <v>670</v>
      </c>
      <c r="B349" s="108"/>
      <c r="C349" s="108"/>
      <c r="D349" s="108"/>
      <c r="E349" s="108"/>
      <c r="F349" s="108"/>
      <c r="G349" s="108"/>
      <c r="H349" s="108"/>
      <c r="I349" s="108"/>
      <c r="J349" s="108"/>
      <c r="K349" s="108"/>
      <c r="L349" s="108"/>
      <c r="M349" s="108"/>
      <c r="N349" s="108"/>
      <c r="O349" s="108"/>
      <c r="P349" s="108"/>
      <c r="Q349" s="108"/>
    </row>
    <row r="350" spans="1:17" s="5" customFormat="1" ht="143.25" customHeight="1">
      <c r="A350" s="12">
        <v>1</v>
      </c>
      <c r="B350" s="7" t="s">
        <v>120</v>
      </c>
      <c r="C350" s="7" t="s">
        <v>1446</v>
      </c>
      <c r="D350" s="75" t="s">
        <v>981</v>
      </c>
      <c r="E350" s="8" t="s">
        <v>841</v>
      </c>
      <c r="F350" s="7">
        <v>30</v>
      </c>
      <c r="G350" s="17">
        <v>71</v>
      </c>
      <c r="H350" s="17">
        <v>37</v>
      </c>
      <c r="I350" s="45">
        <v>9400</v>
      </c>
      <c r="J350" s="7" t="s">
        <v>710</v>
      </c>
      <c r="K350" s="23">
        <f>1800+4500+1500+1600</f>
        <v>9400</v>
      </c>
      <c r="L350" s="7" t="s">
        <v>710</v>
      </c>
      <c r="M350" s="28" t="s">
        <v>1447</v>
      </c>
      <c r="N350" s="7" t="s">
        <v>607</v>
      </c>
      <c r="O350" s="7" t="s">
        <v>228</v>
      </c>
      <c r="P350" s="7" t="s">
        <v>46</v>
      </c>
      <c r="Q350" s="14"/>
    </row>
    <row r="351" spans="1:17" s="5" customFormat="1" ht="117.75" customHeight="1">
      <c r="A351" s="12">
        <v>2</v>
      </c>
      <c r="B351" s="7" t="s">
        <v>121</v>
      </c>
      <c r="C351" s="7" t="s">
        <v>1579</v>
      </c>
      <c r="D351" s="75" t="s">
        <v>982</v>
      </c>
      <c r="E351" s="8" t="s">
        <v>841</v>
      </c>
      <c r="F351" s="7">
        <v>30</v>
      </c>
      <c r="G351" s="17">
        <v>59</v>
      </c>
      <c r="H351" s="17">
        <v>37</v>
      </c>
      <c r="I351" s="45">
        <v>11300</v>
      </c>
      <c r="J351" s="7" t="s">
        <v>710</v>
      </c>
      <c r="K351" s="23">
        <f>1800+5000+2900+1600</f>
        <v>11300</v>
      </c>
      <c r="L351" s="7" t="s">
        <v>710</v>
      </c>
      <c r="M351" s="7" t="s">
        <v>1580</v>
      </c>
      <c r="N351" s="7" t="s">
        <v>607</v>
      </c>
      <c r="O351" s="7" t="s">
        <v>1581</v>
      </c>
      <c r="P351" s="7" t="s">
        <v>46</v>
      </c>
      <c r="Q351" s="14"/>
    </row>
    <row r="352" spans="1:17" s="5" customFormat="1" ht="88.5" customHeight="1">
      <c r="A352" s="12">
        <v>3</v>
      </c>
      <c r="B352" s="7" t="s">
        <v>121</v>
      </c>
      <c r="C352" s="7" t="s">
        <v>1577</v>
      </c>
      <c r="D352" s="75" t="s">
        <v>983</v>
      </c>
      <c r="E352" s="8" t="s">
        <v>841</v>
      </c>
      <c r="F352" s="7">
        <v>25</v>
      </c>
      <c r="G352" s="17">
        <v>30</v>
      </c>
      <c r="H352" s="17">
        <v>23</v>
      </c>
      <c r="I352" s="45">
        <v>7600</v>
      </c>
      <c r="J352" s="7" t="s">
        <v>710</v>
      </c>
      <c r="K352" s="23">
        <f>1500+4500+1600</f>
        <v>7600</v>
      </c>
      <c r="L352" s="7" t="s">
        <v>710</v>
      </c>
      <c r="M352" s="28" t="s">
        <v>1578</v>
      </c>
      <c r="N352" s="7" t="s">
        <v>607</v>
      </c>
      <c r="O352" s="7" t="s">
        <v>228</v>
      </c>
      <c r="P352" s="7" t="s">
        <v>46</v>
      </c>
      <c r="Q352" s="14"/>
    </row>
    <row r="353" spans="1:17" s="5" customFormat="1" ht="81" customHeight="1">
      <c r="A353" s="12">
        <v>4</v>
      </c>
      <c r="B353" s="7" t="s">
        <v>237</v>
      </c>
      <c r="C353" s="7" t="s">
        <v>237</v>
      </c>
      <c r="D353" s="75" t="s">
        <v>236</v>
      </c>
      <c r="E353" s="8" t="s">
        <v>750</v>
      </c>
      <c r="F353" s="7">
        <v>6</v>
      </c>
      <c r="G353" s="17">
        <v>9</v>
      </c>
      <c r="H353" s="17">
        <v>7</v>
      </c>
      <c r="I353" s="45">
        <v>1715</v>
      </c>
      <c r="J353" s="7" t="s">
        <v>344</v>
      </c>
      <c r="K353" s="23">
        <v>1715</v>
      </c>
      <c r="L353" s="7" t="s">
        <v>710</v>
      </c>
      <c r="M353" s="28" t="s">
        <v>1949</v>
      </c>
      <c r="N353" s="7" t="s">
        <v>607</v>
      </c>
      <c r="O353" s="7" t="s">
        <v>228</v>
      </c>
      <c r="P353" s="7" t="s">
        <v>46</v>
      </c>
      <c r="Q353" s="14"/>
    </row>
    <row r="354" spans="1:17" ht="18" customHeight="1">
      <c r="A354" s="108" t="s">
        <v>107</v>
      </c>
      <c r="B354" s="108"/>
      <c r="C354" s="108"/>
      <c r="D354" s="108"/>
      <c r="E354" s="108"/>
      <c r="F354" s="108"/>
      <c r="G354" s="108"/>
      <c r="H354" s="108"/>
      <c r="I354" s="108"/>
      <c r="J354" s="108"/>
      <c r="K354" s="108"/>
      <c r="L354" s="108"/>
      <c r="M354" s="108"/>
      <c r="N354" s="108"/>
      <c r="O354" s="108"/>
      <c r="P354" s="108"/>
      <c r="Q354" s="108"/>
    </row>
    <row r="355" spans="1:17" s="5" customFormat="1" ht="131.25" customHeight="1">
      <c r="A355" s="12">
        <v>1</v>
      </c>
      <c r="B355" s="7" t="s">
        <v>122</v>
      </c>
      <c r="C355" s="7" t="s">
        <v>806</v>
      </c>
      <c r="D355" s="52" t="s">
        <v>126</v>
      </c>
      <c r="E355" s="8" t="s">
        <v>841</v>
      </c>
      <c r="F355" s="7">
        <v>25</v>
      </c>
      <c r="G355" s="17">
        <v>25</v>
      </c>
      <c r="H355" s="17">
        <v>25</v>
      </c>
      <c r="I355" s="45">
        <v>1250</v>
      </c>
      <c r="J355" s="7" t="s">
        <v>344</v>
      </c>
      <c r="K355" s="23">
        <f>750+500</f>
        <v>1250</v>
      </c>
      <c r="L355" s="7" t="s">
        <v>228</v>
      </c>
      <c r="M355" s="28" t="s">
        <v>35</v>
      </c>
      <c r="N355" s="7" t="s">
        <v>1139</v>
      </c>
      <c r="O355" s="7" t="s">
        <v>228</v>
      </c>
      <c r="P355" s="7" t="s">
        <v>46</v>
      </c>
      <c r="Q355" s="14"/>
    </row>
    <row r="356" spans="1:17" s="5" customFormat="1" ht="103.5" customHeight="1">
      <c r="A356" s="12">
        <v>2</v>
      </c>
      <c r="B356" s="7" t="s">
        <v>123</v>
      </c>
      <c r="C356" s="7" t="s">
        <v>1699</v>
      </c>
      <c r="D356" s="75" t="s">
        <v>124</v>
      </c>
      <c r="E356" s="8" t="s">
        <v>841</v>
      </c>
      <c r="F356" s="7">
        <v>25</v>
      </c>
      <c r="G356" s="17">
        <v>35</v>
      </c>
      <c r="H356" s="17">
        <v>25</v>
      </c>
      <c r="I356" s="45">
        <v>1250</v>
      </c>
      <c r="J356" s="7" t="s">
        <v>344</v>
      </c>
      <c r="K356" s="23">
        <f>750+500</f>
        <v>1250</v>
      </c>
      <c r="L356" s="7" t="s">
        <v>344</v>
      </c>
      <c r="M356" s="28" t="s">
        <v>1700</v>
      </c>
      <c r="N356" s="7" t="s">
        <v>228</v>
      </c>
      <c r="O356" s="7" t="s">
        <v>44</v>
      </c>
      <c r="P356" s="7" t="s">
        <v>46</v>
      </c>
      <c r="Q356" s="7"/>
    </row>
    <row r="357" spans="1:17" s="5" customFormat="1" ht="138" customHeight="1">
      <c r="A357" s="12">
        <v>3</v>
      </c>
      <c r="B357" s="7" t="s">
        <v>125</v>
      </c>
      <c r="C357" s="7" t="s">
        <v>1138</v>
      </c>
      <c r="D357" s="52" t="s">
        <v>791</v>
      </c>
      <c r="E357" s="8" t="s">
        <v>841</v>
      </c>
      <c r="F357" s="7">
        <v>60</v>
      </c>
      <c r="G357" s="17">
        <v>60</v>
      </c>
      <c r="H357" s="17">
        <v>60</v>
      </c>
      <c r="I357" s="45">
        <v>3000</v>
      </c>
      <c r="J357" s="7" t="s">
        <v>344</v>
      </c>
      <c r="K357" s="23">
        <f>1800+1200</f>
        <v>3000</v>
      </c>
      <c r="L357" s="7" t="s">
        <v>228</v>
      </c>
      <c r="M357" s="28" t="s">
        <v>1219</v>
      </c>
      <c r="N357" s="7" t="s">
        <v>1139</v>
      </c>
      <c r="O357" s="7" t="s">
        <v>228</v>
      </c>
      <c r="P357" s="7" t="s">
        <v>46</v>
      </c>
      <c r="Q357" s="7"/>
    </row>
    <row r="358" spans="1:17" s="5" customFormat="1" ht="120" customHeight="1">
      <c r="A358" s="12">
        <v>4</v>
      </c>
      <c r="B358" s="7" t="s">
        <v>127</v>
      </c>
      <c r="C358" s="7" t="s">
        <v>1448</v>
      </c>
      <c r="D358" s="75" t="s">
        <v>306</v>
      </c>
      <c r="E358" s="8" t="s">
        <v>841</v>
      </c>
      <c r="F358" s="7">
        <v>30</v>
      </c>
      <c r="G358" s="17">
        <v>30</v>
      </c>
      <c r="H358" s="17">
        <v>30</v>
      </c>
      <c r="I358" s="45">
        <v>9000</v>
      </c>
      <c r="J358" s="7" t="s">
        <v>344</v>
      </c>
      <c r="K358" s="23">
        <f>1500+7500</f>
        <v>9000</v>
      </c>
      <c r="L358" s="7" t="s">
        <v>344</v>
      </c>
      <c r="M358" s="28" t="s">
        <v>1449</v>
      </c>
      <c r="N358" s="7" t="s">
        <v>228</v>
      </c>
      <c r="O358" s="7" t="s">
        <v>228</v>
      </c>
      <c r="P358" s="7" t="s">
        <v>46</v>
      </c>
      <c r="Q358" s="7"/>
    </row>
    <row r="359" spans="1:17" s="5" customFormat="1" ht="126" customHeight="1">
      <c r="A359" s="12">
        <v>5</v>
      </c>
      <c r="B359" s="7" t="s">
        <v>128</v>
      </c>
      <c r="C359" s="7" t="s">
        <v>1450</v>
      </c>
      <c r="D359" s="75" t="s">
        <v>307</v>
      </c>
      <c r="E359" s="8" t="s">
        <v>841</v>
      </c>
      <c r="F359" s="7">
        <v>30</v>
      </c>
      <c r="G359" s="17">
        <v>30</v>
      </c>
      <c r="H359" s="17">
        <v>30</v>
      </c>
      <c r="I359" s="45">
        <v>9000</v>
      </c>
      <c r="J359" s="7" t="s">
        <v>344</v>
      </c>
      <c r="K359" s="23">
        <v>9000</v>
      </c>
      <c r="L359" s="7" t="s">
        <v>344</v>
      </c>
      <c r="M359" s="28" t="s">
        <v>1449</v>
      </c>
      <c r="N359" s="7" t="s">
        <v>228</v>
      </c>
      <c r="O359" s="7" t="s">
        <v>228</v>
      </c>
      <c r="P359" s="7" t="s">
        <v>46</v>
      </c>
      <c r="Q359" s="7"/>
    </row>
    <row r="360" spans="1:17" s="5" customFormat="1" ht="81" customHeight="1">
      <c r="A360" s="12">
        <v>6</v>
      </c>
      <c r="B360" s="7" t="s">
        <v>308</v>
      </c>
      <c r="C360" s="7" t="s">
        <v>308</v>
      </c>
      <c r="D360" s="75" t="s">
        <v>129</v>
      </c>
      <c r="E360" s="8" t="s">
        <v>750</v>
      </c>
      <c r="F360" s="7">
        <v>15</v>
      </c>
      <c r="G360" s="17">
        <v>17</v>
      </c>
      <c r="H360" s="17">
        <v>12</v>
      </c>
      <c r="I360" s="45">
        <v>8000</v>
      </c>
      <c r="J360" s="7" t="s">
        <v>344</v>
      </c>
      <c r="K360" s="23">
        <v>7994.65</v>
      </c>
      <c r="L360" s="7" t="s">
        <v>228</v>
      </c>
      <c r="M360" s="28" t="s">
        <v>1947</v>
      </c>
      <c r="N360" s="7" t="s">
        <v>228</v>
      </c>
      <c r="O360" s="7" t="s">
        <v>228</v>
      </c>
      <c r="P360" s="7" t="s">
        <v>46</v>
      </c>
      <c r="Q360" s="7"/>
    </row>
    <row r="361" spans="1:17" ht="24" customHeight="1">
      <c r="A361" s="108" t="s">
        <v>827</v>
      </c>
      <c r="B361" s="108"/>
      <c r="C361" s="108"/>
      <c r="D361" s="108"/>
      <c r="E361" s="108"/>
      <c r="F361" s="108"/>
      <c r="G361" s="108"/>
      <c r="H361" s="108"/>
      <c r="I361" s="108"/>
      <c r="J361" s="108"/>
      <c r="K361" s="108"/>
      <c r="L361" s="108"/>
      <c r="M361" s="108"/>
      <c r="N361" s="108"/>
      <c r="O361" s="108"/>
      <c r="P361" s="108"/>
      <c r="Q361" s="108"/>
    </row>
    <row r="362" spans="1:17" s="5" customFormat="1" ht="135.75" customHeight="1">
      <c r="A362" s="12">
        <v>1</v>
      </c>
      <c r="B362" s="7" t="s">
        <v>1038</v>
      </c>
      <c r="C362" s="7" t="s">
        <v>1847</v>
      </c>
      <c r="D362" s="75" t="s">
        <v>309</v>
      </c>
      <c r="E362" s="8" t="s">
        <v>841</v>
      </c>
      <c r="F362" s="7">
        <v>35</v>
      </c>
      <c r="G362" s="17">
        <v>35</v>
      </c>
      <c r="H362" s="17">
        <v>29</v>
      </c>
      <c r="I362" s="45">
        <v>1050</v>
      </c>
      <c r="J362" s="7" t="s">
        <v>710</v>
      </c>
      <c r="K362" s="23">
        <v>1050</v>
      </c>
      <c r="L362" s="7" t="s">
        <v>710</v>
      </c>
      <c r="M362" s="28" t="s">
        <v>1848</v>
      </c>
      <c r="N362" s="7" t="s">
        <v>1143</v>
      </c>
      <c r="O362" s="7" t="s">
        <v>1143</v>
      </c>
      <c r="P362" s="7" t="s">
        <v>46</v>
      </c>
      <c r="Q362" s="14" t="s">
        <v>740</v>
      </c>
    </row>
    <row r="363" spans="1:17" s="5" customFormat="1" ht="153" customHeight="1">
      <c r="A363" s="12">
        <v>2</v>
      </c>
      <c r="B363" s="7" t="s">
        <v>130</v>
      </c>
      <c r="C363" s="7" t="s">
        <v>597</v>
      </c>
      <c r="D363" s="52" t="s">
        <v>310</v>
      </c>
      <c r="E363" s="8" t="s">
        <v>841</v>
      </c>
      <c r="F363" s="7">
        <v>80</v>
      </c>
      <c r="G363" s="17">
        <v>55</v>
      </c>
      <c r="H363" s="17">
        <v>40</v>
      </c>
      <c r="I363" s="45">
        <v>4600</v>
      </c>
      <c r="J363" s="7" t="s">
        <v>710</v>
      </c>
      <c r="K363" s="23">
        <v>4600</v>
      </c>
      <c r="L363" s="7" t="s">
        <v>710</v>
      </c>
      <c r="M363" s="28" t="s">
        <v>598</v>
      </c>
      <c r="N363" s="7" t="s">
        <v>1143</v>
      </c>
      <c r="O363" s="7" t="s">
        <v>1143</v>
      </c>
      <c r="P363" s="7" t="s">
        <v>46</v>
      </c>
      <c r="Q363" s="14"/>
    </row>
    <row r="364" spans="1:17" s="5" customFormat="1" ht="147" customHeight="1">
      <c r="A364" s="12">
        <v>3</v>
      </c>
      <c r="B364" s="7" t="s">
        <v>871</v>
      </c>
      <c r="C364" s="7" t="s">
        <v>597</v>
      </c>
      <c r="D364" s="52" t="s">
        <v>372</v>
      </c>
      <c r="E364" s="8" t="s">
        <v>841</v>
      </c>
      <c r="F364" s="7">
        <v>35</v>
      </c>
      <c r="G364" s="17">
        <v>30</v>
      </c>
      <c r="H364" s="17">
        <v>28</v>
      </c>
      <c r="I364" s="45">
        <v>1550</v>
      </c>
      <c r="J364" s="7" t="s">
        <v>710</v>
      </c>
      <c r="K364" s="23">
        <v>1550</v>
      </c>
      <c r="L364" s="7" t="s">
        <v>710</v>
      </c>
      <c r="M364" s="28" t="s">
        <v>598</v>
      </c>
      <c r="N364" s="7" t="s">
        <v>1143</v>
      </c>
      <c r="O364" s="7" t="s">
        <v>1143</v>
      </c>
      <c r="P364" s="7" t="s">
        <v>46</v>
      </c>
      <c r="Q364" s="14" t="s">
        <v>872</v>
      </c>
    </row>
    <row r="365" spans="1:17" s="5" customFormat="1" ht="182.25" customHeight="1">
      <c r="A365" s="12">
        <v>4</v>
      </c>
      <c r="B365" s="7" t="s">
        <v>131</v>
      </c>
      <c r="C365" s="7" t="s">
        <v>1845</v>
      </c>
      <c r="D365" s="87" t="s">
        <v>373</v>
      </c>
      <c r="E365" s="8" t="s">
        <v>841</v>
      </c>
      <c r="F365" s="7">
        <v>100</v>
      </c>
      <c r="G365" s="17">
        <v>83</v>
      </c>
      <c r="H365" s="17">
        <v>62</v>
      </c>
      <c r="I365" s="45">
        <v>5900</v>
      </c>
      <c r="J365" s="7" t="s">
        <v>710</v>
      </c>
      <c r="K365" s="23">
        <f>3000+600+2300</f>
        <v>5900</v>
      </c>
      <c r="L365" s="7" t="s">
        <v>710</v>
      </c>
      <c r="M365" s="28" t="s">
        <v>1846</v>
      </c>
      <c r="N365" s="7" t="s">
        <v>1143</v>
      </c>
      <c r="O365" s="7" t="s">
        <v>1143</v>
      </c>
      <c r="P365" s="7" t="s">
        <v>46</v>
      </c>
      <c r="Q365" s="7"/>
    </row>
    <row r="366" spans="1:17" s="5" customFormat="1" ht="135.75" customHeight="1">
      <c r="A366" s="12">
        <v>5</v>
      </c>
      <c r="B366" s="7" t="s">
        <v>313</v>
      </c>
      <c r="C366" s="7" t="s">
        <v>1849</v>
      </c>
      <c r="D366" s="75" t="s">
        <v>571</v>
      </c>
      <c r="E366" s="8" t="s">
        <v>841</v>
      </c>
      <c r="F366" s="7">
        <v>50</v>
      </c>
      <c r="G366" s="17">
        <v>50</v>
      </c>
      <c r="H366" s="17">
        <v>37</v>
      </c>
      <c r="I366" s="45">
        <v>2000</v>
      </c>
      <c r="J366" s="7" t="s">
        <v>710</v>
      </c>
      <c r="K366" s="23">
        <v>2000</v>
      </c>
      <c r="L366" s="7" t="s">
        <v>710</v>
      </c>
      <c r="M366" s="28" t="s">
        <v>1848</v>
      </c>
      <c r="N366" s="7" t="s">
        <v>1143</v>
      </c>
      <c r="O366" s="7" t="s">
        <v>1143</v>
      </c>
      <c r="P366" s="7" t="s">
        <v>46</v>
      </c>
      <c r="Q366" s="7"/>
    </row>
    <row r="367" spans="1:17" s="5" customFormat="1" ht="158.25" customHeight="1">
      <c r="A367" s="12">
        <v>6</v>
      </c>
      <c r="B367" s="7" t="s">
        <v>314</v>
      </c>
      <c r="C367" s="7" t="s">
        <v>1602</v>
      </c>
      <c r="D367" s="75" t="s">
        <v>572</v>
      </c>
      <c r="E367" s="8" t="s">
        <v>841</v>
      </c>
      <c r="F367" s="7">
        <v>40</v>
      </c>
      <c r="G367" s="17">
        <v>40</v>
      </c>
      <c r="H367" s="17">
        <v>31</v>
      </c>
      <c r="I367" s="45">
        <v>3900</v>
      </c>
      <c r="J367" s="7" t="s">
        <v>710</v>
      </c>
      <c r="K367" s="23">
        <f>1200+2700</f>
        <v>3900</v>
      </c>
      <c r="L367" s="7" t="s">
        <v>710</v>
      </c>
      <c r="M367" s="28" t="s">
        <v>1603</v>
      </c>
      <c r="N367" s="7" t="s">
        <v>1143</v>
      </c>
      <c r="O367" s="7" t="s">
        <v>1143</v>
      </c>
      <c r="P367" s="7" t="s">
        <v>46</v>
      </c>
      <c r="Q367" s="7"/>
    </row>
    <row r="368" spans="1:17" s="5" customFormat="1" ht="81.75" customHeight="1">
      <c r="A368" s="12">
        <v>7</v>
      </c>
      <c r="B368" s="7" t="s">
        <v>237</v>
      </c>
      <c r="C368" s="7" t="s">
        <v>237</v>
      </c>
      <c r="D368" s="75" t="s">
        <v>573</v>
      </c>
      <c r="E368" s="8" t="s">
        <v>750</v>
      </c>
      <c r="F368" s="7">
        <v>40</v>
      </c>
      <c r="G368" s="17">
        <v>119</v>
      </c>
      <c r="H368" s="17">
        <v>87</v>
      </c>
      <c r="I368" s="45">
        <v>12500</v>
      </c>
      <c r="J368" s="7" t="s">
        <v>344</v>
      </c>
      <c r="K368" s="23">
        <v>12500</v>
      </c>
      <c r="L368" s="7" t="s">
        <v>710</v>
      </c>
      <c r="M368" s="28" t="s">
        <v>1947</v>
      </c>
      <c r="N368" s="7" t="s">
        <v>228</v>
      </c>
      <c r="O368" s="7" t="s">
        <v>228</v>
      </c>
      <c r="P368" s="7" t="s">
        <v>46</v>
      </c>
      <c r="Q368" s="7"/>
    </row>
    <row r="369" spans="1:17" ht="24" customHeight="1">
      <c r="A369" s="117" t="s">
        <v>108</v>
      </c>
      <c r="B369" s="118"/>
      <c r="C369" s="118"/>
      <c r="D369" s="118"/>
      <c r="E369" s="118"/>
      <c r="F369" s="118"/>
      <c r="G369" s="118"/>
      <c r="H369" s="118"/>
      <c r="I369" s="118"/>
      <c r="J369" s="118"/>
      <c r="K369" s="118"/>
      <c r="L369" s="118"/>
      <c r="M369" s="118"/>
      <c r="N369" s="118"/>
      <c r="O369" s="118"/>
      <c r="P369" s="118"/>
      <c r="Q369" s="119"/>
    </row>
    <row r="370" spans="1:17" s="5" customFormat="1" ht="102.75" customHeight="1">
      <c r="A370" s="12">
        <v>1</v>
      </c>
      <c r="B370" s="7" t="s">
        <v>486</v>
      </c>
      <c r="C370" s="7" t="s">
        <v>1326</v>
      </c>
      <c r="D370" s="52" t="s">
        <v>315</v>
      </c>
      <c r="E370" s="8" t="s">
        <v>841</v>
      </c>
      <c r="F370" s="7">
        <v>40</v>
      </c>
      <c r="G370" s="17">
        <v>40</v>
      </c>
      <c r="H370" s="17">
        <v>40</v>
      </c>
      <c r="I370" s="45">
        <v>2800</v>
      </c>
      <c r="J370" s="7" t="s">
        <v>344</v>
      </c>
      <c r="K370" s="23">
        <f>2800</f>
        <v>2800</v>
      </c>
      <c r="L370" s="7" t="s">
        <v>228</v>
      </c>
      <c r="M370" s="28" t="s">
        <v>689</v>
      </c>
      <c r="N370" s="7" t="s">
        <v>242</v>
      </c>
      <c r="O370" s="7" t="s">
        <v>228</v>
      </c>
      <c r="P370" s="7" t="s">
        <v>46</v>
      </c>
      <c r="Q370" s="14" t="s">
        <v>1033</v>
      </c>
    </row>
    <row r="371" spans="1:17" s="5" customFormat="1" ht="180" customHeight="1">
      <c r="A371" s="12">
        <v>2</v>
      </c>
      <c r="B371" s="7" t="s">
        <v>874</v>
      </c>
      <c r="C371" s="7" t="s">
        <v>366</v>
      </c>
      <c r="D371" s="52" t="s">
        <v>492</v>
      </c>
      <c r="E371" s="8" t="s">
        <v>841</v>
      </c>
      <c r="F371" s="7">
        <v>70</v>
      </c>
      <c r="G371" s="17">
        <v>70</v>
      </c>
      <c r="H371" s="17">
        <v>70</v>
      </c>
      <c r="I371" s="45">
        <v>8000</v>
      </c>
      <c r="J371" s="7" t="s">
        <v>710</v>
      </c>
      <c r="K371" s="23">
        <f>4200+1400+2400</f>
        <v>8000</v>
      </c>
      <c r="L371" s="7" t="s">
        <v>228</v>
      </c>
      <c r="M371" s="28" t="s">
        <v>367</v>
      </c>
      <c r="N371" s="7" t="s">
        <v>228</v>
      </c>
      <c r="O371" s="7" t="s">
        <v>368</v>
      </c>
      <c r="P371" s="7" t="s">
        <v>46</v>
      </c>
      <c r="Q371" s="14"/>
    </row>
    <row r="372" spans="1:17" s="5" customFormat="1" ht="96.75" customHeight="1">
      <c r="A372" s="12">
        <v>3</v>
      </c>
      <c r="B372" s="7" t="s">
        <v>1460</v>
      </c>
      <c r="C372" s="7" t="s">
        <v>1600</v>
      </c>
      <c r="D372" s="75" t="s">
        <v>493</v>
      </c>
      <c r="E372" s="8" t="s">
        <v>841</v>
      </c>
      <c r="F372" s="7">
        <v>55</v>
      </c>
      <c r="G372" s="17">
        <v>55</v>
      </c>
      <c r="H372" s="17">
        <v>55</v>
      </c>
      <c r="I372" s="45">
        <v>8900</v>
      </c>
      <c r="J372" s="7" t="s">
        <v>710</v>
      </c>
      <c r="K372" s="23">
        <v>8900</v>
      </c>
      <c r="L372" s="7" t="s">
        <v>710</v>
      </c>
      <c r="M372" s="28" t="s">
        <v>1601</v>
      </c>
      <c r="N372" s="7" t="s">
        <v>228</v>
      </c>
      <c r="O372" s="7" t="s">
        <v>242</v>
      </c>
      <c r="P372" s="7" t="s">
        <v>228</v>
      </c>
      <c r="Q372" s="7" t="s">
        <v>1455</v>
      </c>
    </row>
    <row r="373" spans="1:17" s="5" customFormat="1" ht="138.75" customHeight="1">
      <c r="A373" s="12">
        <v>4</v>
      </c>
      <c r="B373" s="7" t="s">
        <v>1599</v>
      </c>
      <c r="C373" s="7" t="s">
        <v>1942</v>
      </c>
      <c r="D373" s="75" t="s">
        <v>873</v>
      </c>
      <c r="E373" s="8" t="s">
        <v>841</v>
      </c>
      <c r="F373" s="7">
        <v>60</v>
      </c>
      <c r="G373" s="17">
        <v>120</v>
      </c>
      <c r="H373" s="17">
        <v>110</v>
      </c>
      <c r="I373" s="45">
        <v>5300</v>
      </c>
      <c r="J373" s="7" t="s">
        <v>710</v>
      </c>
      <c r="K373" s="23">
        <v>5300</v>
      </c>
      <c r="L373" s="7" t="s">
        <v>710</v>
      </c>
      <c r="M373" s="28" t="s">
        <v>1711</v>
      </c>
      <c r="N373" s="7" t="s">
        <v>1712</v>
      </c>
      <c r="O373" s="7" t="s">
        <v>228</v>
      </c>
      <c r="P373" s="7" t="s">
        <v>228</v>
      </c>
      <c r="Q373" s="54"/>
    </row>
    <row r="374" spans="1:17" s="5" customFormat="1" ht="82.5" customHeight="1">
      <c r="A374" s="12">
        <v>5</v>
      </c>
      <c r="B374" s="7" t="s">
        <v>237</v>
      </c>
      <c r="C374" s="7" t="s">
        <v>237</v>
      </c>
      <c r="D374" s="75" t="s">
        <v>680</v>
      </c>
      <c r="E374" s="8" t="s">
        <v>841</v>
      </c>
      <c r="F374" s="7">
        <v>20</v>
      </c>
      <c r="G374" s="17">
        <v>20</v>
      </c>
      <c r="H374" s="17">
        <v>19</v>
      </c>
      <c r="I374" s="45">
        <v>5015</v>
      </c>
      <c r="J374" s="7" t="s">
        <v>344</v>
      </c>
      <c r="K374" s="23">
        <v>5015</v>
      </c>
      <c r="L374" s="7" t="s">
        <v>710</v>
      </c>
      <c r="M374" s="28" t="s">
        <v>1946</v>
      </c>
      <c r="N374" s="7" t="s">
        <v>228</v>
      </c>
      <c r="O374" s="7" t="s">
        <v>228</v>
      </c>
      <c r="P374" s="7" t="s">
        <v>228</v>
      </c>
      <c r="Q374" s="7"/>
    </row>
    <row r="375" spans="1:17" ht="24" customHeight="1">
      <c r="A375" s="117" t="s">
        <v>828</v>
      </c>
      <c r="B375" s="118"/>
      <c r="C375" s="118"/>
      <c r="D375" s="118"/>
      <c r="E375" s="118"/>
      <c r="F375" s="118"/>
      <c r="G375" s="118"/>
      <c r="H375" s="118"/>
      <c r="I375" s="118"/>
      <c r="J375" s="118"/>
      <c r="K375" s="118"/>
      <c r="L375" s="118"/>
      <c r="M375" s="118"/>
      <c r="N375" s="118"/>
      <c r="O375" s="118"/>
      <c r="P375" s="118"/>
      <c r="Q375" s="119"/>
    </row>
    <row r="376" spans="1:17" s="5" customFormat="1" ht="144.75" customHeight="1">
      <c r="A376" s="12">
        <v>1</v>
      </c>
      <c r="B376" s="7" t="s">
        <v>487</v>
      </c>
      <c r="C376" s="7" t="s">
        <v>369</v>
      </c>
      <c r="D376" s="52" t="s">
        <v>401</v>
      </c>
      <c r="E376" s="8" t="s">
        <v>841</v>
      </c>
      <c r="F376" s="7">
        <v>80</v>
      </c>
      <c r="G376" s="17">
        <v>86</v>
      </c>
      <c r="H376" s="17">
        <v>84</v>
      </c>
      <c r="I376" s="45">
        <v>4000</v>
      </c>
      <c r="J376" s="7" t="s">
        <v>344</v>
      </c>
      <c r="K376" s="23">
        <f>2400+1600</f>
        <v>4000</v>
      </c>
      <c r="L376" s="7" t="s">
        <v>344</v>
      </c>
      <c r="M376" s="28" t="s">
        <v>584</v>
      </c>
      <c r="N376" s="7" t="s">
        <v>228</v>
      </c>
      <c r="O376" s="7" t="s">
        <v>228</v>
      </c>
      <c r="P376" s="7" t="s">
        <v>46</v>
      </c>
      <c r="Q376" s="14" t="s">
        <v>485</v>
      </c>
    </row>
    <row r="377" spans="1:17" s="5" customFormat="1" ht="168.75" customHeight="1">
      <c r="A377" s="12">
        <v>2</v>
      </c>
      <c r="B377" s="7" t="s">
        <v>533</v>
      </c>
      <c r="C377" s="7" t="s">
        <v>1008</v>
      </c>
      <c r="D377" s="52" t="s">
        <v>402</v>
      </c>
      <c r="E377" s="8" t="s">
        <v>841</v>
      </c>
      <c r="F377" s="7">
        <v>80</v>
      </c>
      <c r="G377" s="17">
        <v>82</v>
      </c>
      <c r="H377" s="17">
        <v>73</v>
      </c>
      <c r="I377" s="45">
        <v>4000</v>
      </c>
      <c r="J377" s="7" t="s">
        <v>344</v>
      </c>
      <c r="K377" s="23">
        <f>2400+1600</f>
        <v>4000</v>
      </c>
      <c r="L377" s="7" t="s">
        <v>344</v>
      </c>
      <c r="M377" s="28" t="s">
        <v>1009</v>
      </c>
      <c r="N377" s="7" t="s">
        <v>228</v>
      </c>
      <c r="O377" s="7" t="s">
        <v>228</v>
      </c>
      <c r="P377" s="7" t="s">
        <v>46</v>
      </c>
      <c r="Q377" s="14" t="s">
        <v>534</v>
      </c>
    </row>
    <row r="378" spans="1:17" s="5" customFormat="1" ht="187.5" customHeight="1">
      <c r="A378" s="12">
        <v>3</v>
      </c>
      <c r="B378" s="7" t="s">
        <v>816</v>
      </c>
      <c r="C378" s="7" t="s">
        <v>599</v>
      </c>
      <c r="D378" s="52" t="s">
        <v>403</v>
      </c>
      <c r="E378" s="8" t="s">
        <v>841</v>
      </c>
      <c r="F378" s="7">
        <v>90</v>
      </c>
      <c r="G378" s="17">
        <v>96</v>
      </c>
      <c r="H378" s="17">
        <v>87</v>
      </c>
      <c r="I378" s="45">
        <v>6900</v>
      </c>
      <c r="J378" s="7" t="s">
        <v>344</v>
      </c>
      <c r="K378" s="23">
        <v>6900</v>
      </c>
      <c r="L378" s="7" t="s">
        <v>344</v>
      </c>
      <c r="M378" s="28" t="s">
        <v>1703</v>
      </c>
      <c r="N378" s="7" t="s">
        <v>228</v>
      </c>
      <c r="O378" s="7" t="s">
        <v>228</v>
      </c>
      <c r="P378" s="7" t="s">
        <v>46</v>
      </c>
      <c r="Q378" s="14" t="s">
        <v>817</v>
      </c>
    </row>
    <row r="379" spans="1:17" s="5" customFormat="1" ht="160.5" customHeight="1">
      <c r="A379" s="12">
        <v>4</v>
      </c>
      <c r="B379" s="7" t="s">
        <v>380</v>
      </c>
      <c r="C379" s="7" t="s">
        <v>1701</v>
      </c>
      <c r="D379" s="75" t="s">
        <v>497</v>
      </c>
      <c r="E379" s="8" t="s">
        <v>841</v>
      </c>
      <c r="F379" s="7">
        <v>90</v>
      </c>
      <c r="G379" s="17">
        <v>93</v>
      </c>
      <c r="H379" s="17">
        <v>84</v>
      </c>
      <c r="I379" s="45">
        <v>6900</v>
      </c>
      <c r="J379" s="7" t="s">
        <v>344</v>
      </c>
      <c r="K379" s="23">
        <f>2700+4200</f>
        <v>6900</v>
      </c>
      <c r="L379" s="7" t="s">
        <v>228</v>
      </c>
      <c r="M379" s="28" t="s">
        <v>1702</v>
      </c>
      <c r="N379" s="7" t="s">
        <v>228</v>
      </c>
      <c r="O379" s="7" t="s">
        <v>228</v>
      </c>
      <c r="P379" s="7" t="s">
        <v>228</v>
      </c>
      <c r="Q379" s="7"/>
    </row>
    <row r="380" spans="1:17" s="5" customFormat="1" ht="81.75" customHeight="1">
      <c r="A380" s="12">
        <v>5</v>
      </c>
      <c r="B380" s="7" t="s">
        <v>237</v>
      </c>
      <c r="C380" s="7" t="s">
        <v>237</v>
      </c>
      <c r="D380" s="75" t="s">
        <v>404</v>
      </c>
      <c r="E380" s="8" t="s">
        <v>750</v>
      </c>
      <c r="F380" s="7">
        <v>20</v>
      </c>
      <c r="G380" s="17">
        <v>23</v>
      </c>
      <c r="H380" s="17">
        <v>22</v>
      </c>
      <c r="I380" s="45">
        <v>6685</v>
      </c>
      <c r="J380" s="7" t="s">
        <v>344</v>
      </c>
      <c r="K380" s="23">
        <v>6685</v>
      </c>
      <c r="L380" s="7" t="s">
        <v>228</v>
      </c>
      <c r="M380" s="28" t="s">
        <v>1947</v>
      </c>
      <c r="N380" s="7" t="s">
        <v>228</v>
      </c>
      <c r="O380" s="7" t="s">
        <v>228</v>
      </c>
      <c r="P380" s="7" t="s">
        <v>46</v>
      </c>
      <c r="Q380" s="14"/>
    </row>
    <row r="381" spans="1:17" ht="24" customHeight="1">
      <c r="A381" s="117" t="s">
        <v>109</v>
      </c>
      <c r="B381" s="118"/>
      <c r="C381" s="118"/>
      <c r="D381" s="118"/>
      <c r="E381" s="118"/>
      <c r="F381" s="118"/>
      <c r="G381" s="118"/>
      <c r="H381" s="118"/>
      <c r="I381" s="118"/>
      <c r="J381" s="118"/>
      <c r="K381" s="118"/>
      <c r="L381" s="118"/>
      <c r="M381" s="118"/>
      <c r="N381" s="118"/>
      <c r="O381" s="118"/>
      <c r="P381" s="118"/>
      <c r="Q381" s="119"/>
    </row>
    <row r="382" spans="1:17" s="5" customFormat="1" ht="197.25" customHeight="1">
      <c r="A382" s="12">
        <v>1</v>
      </c>
      <c r="B382" s="7" t="s">
        <v>1592</v>
      </c>
      <c r="C382" s="7" t="s">
        <v>1696</v>
      </c>
      <c r="D382" s="75" t="s">
        <v>681</v>
      </c>
      <c r="E382" s="8" t="s">
        <v>841</v>
      </c>
      <c r="F382" s="7">
        <v>100</v>
      </c>
      <c r="G382" s="17">
        <v>102</v>
      </c>
      <c r="H382" s="17">
        <v>78</v>
      </c>
      <c r="I382" s="45">
        <v>5200</v>
      </c>
      <c r="J382" s="7" t="s">
        <v>710</v>
      </c>
      <c r="K382" s="23">
        <f>3000+1200+1000</f>
        <v>5200</v>
      </c>
      <c r="L382" s="7" t="s">
        <v>710</v>
      </c>
      <c r="M382" s="28" t="s">
        <v>1490</v>
      </c>
      <c r="N382" s="7" t="s">
        <v>1491</v>
      </c>
      <c r="O382" s="7" t="s">
        <v>228</v>
      </c>
      <c r="P382" s="7" t="s">
        <v>46</v>
      </c>
      <c r="Q382" s="14" t="s">
        <v>1593</v>
      </c>
    </row>
    <row r="383" spans="1:17" s="5" customFormat="1" ht="156" customHeight="1">
      <c r="A383" s="12">
        <v>2</v>
      </c>
      <c r="B383" s="7" t="s">
        <v>943</v>
      </c>
      <c r="C383" s="7" t="s">
        <v>1489</v>
      </c>
      <c r="D383" s="75" t="s">
        <v>498</v>
      </c>
      <c r="E383" s="8" t="s">
        <v>841</v>
      </c>
      <c r="F383" s="7">
        <v>40</v>
      </c>
      <c r="G383" s="17">
        <v>46</v>
      </c>
      <c r="H383" s="17">
        <v>37</v>
      </c>
      <c r="I383" s="45">
        <v>2800</v>
      </c>
      <c r="J383" s="7" t="s">
        <v>710</v>
      </c>
      <c r="K383" s="23">
        <f>1200+600+1000</f>
        <v>2800</v>
      </c>
      <c r="L383" s="7" t="s">
        <v>710</v>
      </c>
      <c r="M383" s="28" t="s">
        <v>1490</v>
      </c>
      <c r="N383" s="7" t="s">
        <v>1491</v>
      </c>
      <c r="O383" s="7" t="s">
        <v>228</v>
      </c>
      <c r="P383" s="7" t="s">
        <v>228</v>
      </c>
      <c r="Q383" s="14" t="s">
        <v>944</v>
      </c>
    </row>
    <row r="384" spans="1:17" s="5" customFormat="1" ht="132" customHeight="1">
      <c r="A384" s="12">
        <v>3</v>
      </c>
      <c r="B384" s="7" t="s">
        <v>946</v>
      </c>
      <c r="C384" s="7" t="s">
        <v>1427</v>
      </c>
      <c r="D384" s="75" t="s">
        <v>682</v>
      </c>
      <c r="E384" s="8" t="s">
        <v>841</v>
      </c>
      <c r="F384" s="7">
        <v>100</v>
      </c>
      <c r="G384" s="17">
        <v>114</v>
      </c>
      <c r="H384" s="17">
        <v>87</v>
      </c>
      <c r="I384" s="45">
        <v>8000</v>
      </c>
      <c r="J384" s="7" t="s">
        <v>710</v>
      </c>
      <c r="K384" s="23">
        <f>3000+3000+2000</f>
        <v>8000</v>
      </c>
      <c r="L384" s="7" t="s">
        <v>710</v>
      </c>
      <c r="M384" s="28" t="s">
        <v>1428</v>
      </c>
      <c r="N384" s="7" t="s">
        <v>228</v>
      </c>
      <c r="O384" s="7" t="s">
        <v>228</v>
      </c>
      <c r="P384" s="7" t="s">
        <v>228</v>
      </c>
      <c r="Q384" s="7"/>
    </row>
    <row r="385" spans="1:17" s="5" customFormat="1" ht="137.25" customHeight="1">
      <c r="A385" s="12">
        <v>4</v>
      </c>
      <c r="B385" s="7" t="s">
        <v>1741</v>
      </c>
      <c r="C385" s="7" t="s">
        <v>1835</v>
      </c>
      <c r="D385" s="75" t="s">
        <v>400</v>
      </c>
      <c r="E385" s="8" t="s">
        <v>841</v>
      </c>
      <c r="F385" s="7">
        <v>100</v>
      </c>
      <c r="G385" s="17">
        <v>116</v>
      </c>
      <c r="H385" s="17">
        <v>103</v>
      </c>
      <c r="I385" s="45">
        <v>6000</v>
      </c>
      <c r="J385" s="7" t="s">
        <v>710</v>
      </c>
      <c r="K385" s="23">
        <v>6000</v>
      </c>
      <c r="L385" s="7" t="s">
        <v>710</v>
      </c>
      <c r="M385" s="28" t="s">
        <v>1428</v>
      </c>
      <c r="N385" s="7" t="s">
        <v>725</v>
      </c>
      <c r="O385" s="7" t="s">
        <v>1491</v>
      </c>
      <c r="P385" s="7" t="s">
        <v>46</v>
      </c>
      <c r="Q385" s="14" t="s">
        <v>1739</v>
      </c>
    </row>
    <row r="386" spans="1:17" s="5" customFormat="1" ht="81.75" customHeight="1">
      <c r="A386" s="12">
        <v>5</v>
      </c>
      <c r="B386" s="7" t="s">
        <v>237</v>
      </c>
      <c r="C386" s="7" t="s">
        <v>237</v>
      </c>
      <c r="D386" s="75" t="s">
        <v>680</v>
      </c>
      <c r="E386" s="8" t="s">
        <v>841</v>
      </c>
      <c r="F386" s="7">
        <v>30</v>
      </c>
      <c r="G386" s="17">
        <v>41</v>
      </c>
      <c r="H386" s="17">
        <v>35</v>
      </c>
      <c r="I386" s="45">
        <v>8015</v>
      </c>
      <c r="J386" s="7" t="s">
        <v>710</v>
      </c>
      <c r="K386" s="23">
        <v>8015</v>
      </c>
      <c r="L386" s="7" t="s">
        <v>228</v>
      </c>
      <c r="M386" s="28" t="s">
        <v>1947</v>
      </c>
      <c r="N386" s="7" t="s">
        <v>228</v>
      </c>
      <c r="O386" s="7" t="s">
        <v>228</v>
      </c>
      <c r="P386" s="7" t="s">
        <v>46</v>
      </c>
      <c r="Q386" s="7"/>
    </row>
    <row r="387" spans="1:17" ht="24" customHeight="1">
      <c r="A387" s="120" t="s">
        <v>672</v>
      </c>
      <c r="B387" s="120"/>
      <c r="C387" s="120"/>
      <c r="D387" s="120"/>
      <c r="E387" s="120"/>
      <c r="F387" s="120"/>
      <c r="G387" s="120"/>
      <c r="H387" s="120"/>
      <c r="I387" s="120"/>
      <c r="J387" s="120"/>
      <c r="K387" s="120"/>
      <c r="L387" s="120"/>
      <c r="M387" s="120"/>
      <c r="N387" s="120"/>
      <c r="O387" s="120"/>
      <c r="P387" s="120"/>
      <c r="Q387" s="120"/>
    </row>
    <row r="388" spans="1:17" ht="26.25" customHeight="1">
      <c r="A388" s="111" t="s">
        <v>499</v>
      </c>
      <c r="B388" s="112"/>
      <c r="C388" s="112"/>
      <c r="D388" s="112"/>
      <c r="E388" s="112"/>
      <c r="F388" s="112"/>
      <c r="G388" s="112"/>
      <c r="H388" s="112"/>
      <c r="I388" s="112"/>
      <c r="J388" s="112"/>
      <c r="K388" s="112"/>
      <c r="L388" s="112"/>
      <c r="M388" s="112"/>
      <c r="N388" s="112"/>
      <c r="O388" s="112"/>
      <c r="P388" s="112"/>
      <c r="Q388" s="113"/>
    </row>
    <row r="389" spans="1:17" s="5" customFormat="1" ht="153.75" customHeight="1">
      <c r="A389" s="12">
        <v>1</v>
      </c>
      <c r="B389" s="7" t="s">
        <v>1665</v>
      </c>
      <c r="C389" s="7" t="s">
        <v>1368</v>
      </c>
      <c r="D389" s="75" t="s">
        <v>405</v>
      </c>
      <c r="E389" s="8" t="s">
        <v>750</v>
      </c>
      <c r="F389" s="78">
        <v>63</v>
      </c>
      <c r="G389" s="17">
        <v>63</v>
      </c>
      <c r="H389" s="17">
        <v>45</v>
      </c>
      <c r="I389" s="76">
        <v>154530.73</v>
      </c>
      <c r="J389" s="7" t="s">
        <v>710</v>
      </c>
      <c r="K389" s="23">
        <v>154530.73</v>
      </c>
      <c r="L389" s="7" t="s">
        <v>710</v>
      </c>
      <c r="M389" s="28" t="s">
        <v>1369</v>
      </c>
      <c r="N389" s="7" t="s">
        <v>948</v>
      </c>
      <c r="O389" s="7" t="s">
        <v>948</v>
      </c>
      <c r="P389" s="7" t="s">
        <v>46</v>
      </c>
      <c r="Q389" s="14" t="s">
        <v>1666</v>
      </c>
    </row>
    <row r="390" spans="1:17" s="5" customFormat="1" ht="222" customHeight="1">
      <c r="A390" s="12">
        <v>2</v>
      </c>
      <c r="B390" s="7" t="s">
        <v>1674</v>
      </c>
      <c r="C390" s="7" t="s">
        <v>1799</v>
      </c>
      <c r="D390" s="75" t="s">
        <v>406</v>
      </c>
      <c r="E390" s="8" t="s">
        <v>750</v>
      </c>
      <c r="F390" s="78">
        <v>123</v>
      </c>
      <c r="G390" s="17">
        <v>123</v>
      </c>
      <c r="H390" s="17">
        <v>69</v>
      </c>
      <c r="I390" s="76">
        <v>119706.74</v>
      </c>
      <c r="J390" s="7" t="s">
        <v>710</v>
      </c>
      <c r="K390" s="23">
        <f>13200+58500+2200+21204.91+8600+6857.71+8000</f>
        <v>118562.62000000001</v>
      </c>
      <c r="L390" s="7" t="s">
        <v>710</v>
      </c>
      <c r="M390" s="28" t="s">
        <v>1800</v>
      </c>
      <c r="N390" s="7" t="s">
        <v>948</v>
      </c>
      <c r="O390" s="7" t="s">
        <v>948</v>
      </c>
      <c r="P390" s="7" t="s">
        <v>46</v>
      </c>
      <c r="Q390" s="14" t="s">
        <v>1825</v>
      </c>
    </row>
    <row r="391" spans="1:17" s="5" customFormat="1" ht="90" customHeight="1">
      <c r="A391" s="12">
        <v>3</v>
      </c>
      <c r="B391" s="7" t="s">
        <v>500</v>
      </c>
      <c r="C391" s="7" t="s">
        <v>438</v>
      </c>
      <c r="D391" s="52" t="s">
        <v>407</v>
      </c>
      <c r="E391" s="8" t="s">
        <v>750</v>
      </c>
      <c r="F391" s="78">
        <v>62</v>
      </c>
      <c r="G391" s="17">
        <v>62</v>
      </c>
      <c r="H391" s="17">
        <v>55</v>
      </c>
      <c r="I391" s="76">
        <v>103517.65</v>
      </c>
      <c r="J391" s="7" t="s">
        <v>710</v>
      </c>
      <c r="K391" s="23">
        <f>10800+49500+1200+6000+6000+5100+24917.65</f>
        <v>103517.65</v>
      </c>
      <c r="L391" s="7" t="s">
        <v>710</v>
      </c>
      <c r="M391" s="28" t="s">
        <v>439</v>
      </c>
      <c r="N391" s="7" t="s">
        <v>44</v>
      </c>
      <c r="O391" s="7" t="s">
        <v>948</v>
      </c>
      <c r="P391" s="7" t="s">
        <v>46</v>
      </c>
      <c r="Q391" s="14" t="s">
        <v>1668</v>
      </c>
    </row>
    <row r="392" spans="1:17" s="5" customFormat="1" ht="165.75" customHeight="1">
      <c r="A392" s="12">
        <v>4</v>
      </c>
      <c r="B392" s="7" t="s">
        <v>501</v>
      </c>
      <c r="C392" s="7" t="s">
        <v>1350</v>
      </c>
      <c r="D392" s="75" t="s">
        <v>408</v>
      </c>
      <c r="E392" s="8" t="s">
        <v>841</v>
      </c>
      <c r="F392" s="17">
        <v>40</v>
      </c>
      <c r="G392" s="17">
        <v>41</v>
      </c>
      <c r="H392" s="17">
        <v>23</v>
      </c>
      <c r="I392" s="23">
        <v>30100</v>
      </c>
      <c r="J392" s="7" t="s">
        <v>710</v>
      </c>
      <c r="K392" s="23">
        <v>30100</v>
      </c>
      <c r="L392" s="7" t="s">
        <v>710</v>
      </c>
      <c r="M392" s="28" t="s">
        <v>1351</v>
      </c>
      <c r="N392" s="7" t="s">
        <v>44</v>
      </c>
      <c r="O392" s="7" t="s">
        <v>44</v>
      </c>
      <c r="P392" s="7" t="s">
        <v>46</v>
      </c>
      <c r="Q392" s="14"/>
    </row>
    <row r="393" spans="1:17" ht="19.5" customHeight="1">
      <c r="A393" s="111" t="s">
        <v>502</v>
      </c>
      <c r="B393" s="112"/>
      <c r="C393" s="112"/>
      <c r="D393" s="112"/>
      <c r="E393" s="112"/>
      <c r="F393" s="112"/>
      <c r="G393" s="112"/>
      <c r="H393" s="112"/>
      <c r="I393" s="112"/>
      <c r="J393" s="112"/>
      <c r="K393" s="112"/>
      <c r="L393" s="112"/>
      <c r="M393" s="112"/>
      <c r="N393" s="112"/>
      <c r="O393" s="112"/>
      <c r="P393" s="112"/>
      <c r="Q393" s="113"/>
    </row>
    <row r="394" spans="1:17" ht="188.25" customHeight="1">
      <c r="A394" s="46">
        <v>5</v>
      </c>
      <c r="B394" s="7" t="s">
        <v>215</v>
      </c>
      <c r="C394" s="65" t="s">
        <v>1476</v>
      </c>
      <c r="D394" s="75" t="s">
        <v>409</v>
      </c>
      <c r="E394" s="7" t="s">
        <v>750</v>
      </c>
      <c r="F394" s="79">
        <v>111</v>
      </c>
      <c r="G394" s="65">
        <v>111</v>
      </c>
      <c r="H394" s="65">
        <v>56</v>
      </c>
      <c r="I394" s="76">
        <v>47517.9</v>
      </c>
      <c r="J394" s="7" t="s">
        <v>710</v>
      </c>
      <c r="K394" s="70">
        <f>4932+6000+7200+10500+6000+1200+11685.9</f>
        <v>47517.9</v>
      </c>
      <c r="L394" s="65" t="s">
        <v>710</v>
      </c>
      <c r="M394" s="85" t="s">
        <v>1477</v>
      </c>
      <c r="N394" s="65" t="s">
        <v>44</v>
      </c>
      <c r="O394" s="65" t="s">
        <v>44</v>
      </c>
      <c r="P394" s="65" t="s">
        <v>46</v>
      </c>
      <c r="Q394" s="7" t="s">
        <v>1820</v>
      </c>
    </row>
    <row r="395" spans="1:17" ht="154.5" customHeight="1">
      <c r="A395" s="46">
        <v>6</v>
      </c>
      <c r="B395" s="14" t="s">
        <v>1248</v>
      </c>
      <c r="C395" s="7" t="s">
        <v>967</v>
      </c>
      <c r="D395" s="52" t="s">
        <v>410</v>
      </c>
      <c r="E395" s="7" t="s">
        <v>750</v>
      </c>
      <c r="F395" s="7">
        <v>60</v>
      </c>
      <c r="G395" s="65">
        <v>60</v>
      </c>
      <c r="H395" s="65">
        <v>48</v>
      </c>
      <c r="I395" s="76">
        <v>114911.68</v>
      </c>
      <c r="J395" s="7" t="s">
        <v>710</v>
      </c>
      <c r="K395" s="70">
        <f>14400+54000+1200+23743.68+4600+10000+6968</f>
        <v>114911.68</v>
      </c>
      <c r="L395" s="46"/>
      <c r="M395" s="28" t="s">
        <v>968</v>
      </c>
      <c r="N395" s="46"/>
      <c r="O395" s="46"/>
      <c r="P395" s="46"/>
      <c r="Q395" s="66" t="s">
        <v>1669</v>
      </c>
    </row>
    <row r="396" spans="1:17" ht="132" customHeight="1">
      <c r="A396" s="46">
        <v>7</v>
      </c>
      <c r="B396" s="7" t="s">
        <v>216</v>
      </c>
      <c r="C396" s="65" t="s">
        <v>963</v>
      </c>
      <c r="D396" s="52" t="s">
        <v>411</v>
      </c>
      <c r="E396" s="7" t="s">
        <v>750</v>
      </c>
      <c r="F396" s="7">
        <v>50</v>
      </c>
      <c r="G396" s="65">
        <v>50</v>
      </c>
      <c r="H396" s="65">
        <v>30</v>
      </c>
      <c r="I396" s="76">
        <v>91726.25</v>
      </c>
      <c r="J396" s="7" t="s">
        <v>710</v>
      </c>
      <c r="K396" s="70">
        <f>7500+28266.25+29000+26960</f>
        <v>91726.25</v>
      </c>
      <c r="L396" s="65" t="s">
        <v>710</v>
      </c>
      <c r="M396" s="28" t="s">
        <v>964</v>
      </c>
      <c r="N396" s="7" t="s">
        <v>44</v>
      </c>
      <c r="O396" s="7" t="s">
        <v>44</v>
      </c>
      <c r="P396" s="7" t="s">
        <v>46</v>
      </c>
      <c r="Q396" s="7" t="s">
        <v>1821</v>
      </c>
    </row>
    <row r="397" spans="1:17" ht="135" customHeight="1">
      <c r="A397" s="46">
        <v>8</v>
      </c>
      <c r="B397" s="7" t="s">
        <v>1249</v>
      </c>
      <c r="C397" s="7" t="s">
        <v>1150</v>
      </c>
      <c r="D397" s="68" t="s">
        <v>650</v>
      </c>
      <c r="E397" s="7" t="s">
        <v>841</v>
      </c>
      <c r="F397" s="79">
        <v>51</v>
      </c>
      <c r="G397" s="65">
        <v>51</v>
      </c>
      <c r="H397" s="65">
        <v>38</v>
      </c>
      <c r="I397" s="76">
        <v>47330.31</v>
      </c>
      <c r="J397" s="7" t="s">
        <v>710</v>
      </c>
      <c r="K397" s="70">
        <f>9000+16200+1000+4632.31+3000+7500+5998</f>
        <v>47330.31</v>
      </c>
      <c r="L397" s="65" t="s">
        <v>710</v>
      </c>
      <c r="M397" s="28" t="s">
        <v>1250</v>
      </c>
      <c r="N397" s="7" t="s">
        <v>44</v>
      </c>
      <c r="O397" s="7" t="s">
        <v>642</v>
      </c>
      <c r="P397" s="7" t="s">
        <v>46</v>
      </c>
      <c r="Q397" s="14" t="s">
        <v>1670</v>
      </c>
    </row>
    <row r="398" spans="1:17" s="5" customFormat="1" ht="162" customHeight="1">
      <c r="A398" s="12">
        <v>9</v>
      </c>
      <c r="B398" s="7" t="s">
        <v>897</v>
      </c>
      <c r="C398" s="7" t="s">
        <v>965</v>
      </c>
      <c r="D398" s="52" t="s">
        <v>781</v>
      </c>
      <c r="E398" s="7" t="s">
        <v>841</v>
      </c>
      <c r="F398" s="78">
        <v>42</v>
      </c>
      <c r="G398" s="17">
        <v>42</v>
      </c>
      <c r="H398" s="17">
        <v>26</v>
      </c>
      <c r="I398" s="76">
        <v>80147.41</v>
      </c>
      <c r="J398" s="7" t="s">
        <v>710</v>
      </c>
      <c r="K398" s="23">
        <f>10750+45580+800+7614.41+6000+4000+5403</f>
        <v>80147.41</v>
      </c>
      <c r="L398" s="65" t="s">
        <v>710</v>
      </c>
      <c r="M398" s="28" t="s">
        <v>527</v>
      </c>
      <c r="N398" s="7" t="s">
        <v>528</v>
      </c>
      <c r="O398" s="7" t="s">
        <v>528</v>
      </c>
      <c r="P398" s="7" t="s">
        <v>46</v>
      </c>
      <c r="Q398" s="14" t="s">
        <v>1671</v>
      </c>
    </row>
    <row r="399" spans="1:17" s="5" customFormat="1" ht="200.25" customHeight="1">
      <c r="A399" s="12">
        <v>10</v>
      </c>
      <c r="B399" s="79" t="s">
        <v>1676</v>
      </c>
      <c r="C399" s="7" t="s">
        <v>1677</v>
      </c>
      <c r="D399" s="86" t="s">
        <v>1675</v>
      </c>
      <c r="E399" s="79" t="s">
        <v>750</v>
      </c>
      <c r="F399" s="78">
        <v>47</v>
      </c>
      <c r="G399" s="17">
        <v>47</v>
      </c>
      <c r="H399" s="17">
        <v>25</v>
      </c>
      <c r="I399" s="76">
        <v>62983.31</v>
      </c>
      <c r="J399" s="79" t="s">
        <v>710</v>
      </c>
      <c r="K399" s="23">
        <f>5000+8100+9600+7200+21000+800+11168.73</f>
        <v>62868.729999999996</v>
      </c>
      <c r="L399" s="65" t="s">
        <v>710</v>
      </c>
      <c r="M399" s="28" t="s">
        <v>1678</v>
      </c>
      <c r="N399" s="7" t="s">
        <v>1679</v>
      </c>
      <c r="O399" s="7" t="s">
        <v>1679</v>
      </c>
      <c r="P399" s="7" t="s">
        <v>46</v>
      </c>
      <c r="Q399" s="14" t="s">
        <v>1824</v>
      </c>
    </row>
    <row r="400" spans="1:17" ht="28.5" customHeight="1">
      <c r="A400" s="111" t="s">
        <v>777</v>
      </c>
      <c r="B400" s="112"/>
      <c r="C400" s="112"/>
      <c r="D400" s="112"/>
      <c r="E400" s="112"/>
      <c r="F400" s="112"/>
      <c r="G400" s="112"/>
      <c r="H400" s="112"/>
      <c r="I400" s="112"/>
      <c r="J400" s="112"/>
      <c r="K400" s="112"/>
      <c r="L400" s="112"/>
      <c r="M400" s="112"/>
      <c r="N400" s="112"/>
      <c r="O400" s="112"/>
      <c r="P400" s="112"/>
      <c r="Q400" s="113"/>
    </row>
    <row r="401" spans="1:17" s="5" customFormat="1" ht="128.25" customHeight="1">
      <c r="A401" s="12">
        <v>11</v>
      </c>
      <c r="B401" s="7" t="s">
        <v>1605</v>
      </c>
      <c r="C401" s="7" t="s">
        <v>1649</v>
      </c>
      <c r="D401" s="86" t="s">
        <v>1660</v>
      </c>
      <c r="E401" s="8" t="s">
        <v>750</v>
      </c>
      <c r="F401" s="78">
        <v>70</v>
      </c>
      <c r="G401" s="17">
        <v>70</v>
      </c>
      <c r="H401" s="17">
        <v>40</v>
      </c>
      <c r="I401" s="76">
        <v>101762.48</v>
      </c>
      <c r="J401" s="7" t="s">
        <v>710</v>
      </c>
      <c r="K401" s="23">
        <f>19800+38750+1320+8893.48+9000+13000+10999</f>
        <v>101762.48</v>
      </c>
      <c r="L401" s="7" t="s">
        <v>710</v>
      </c>
      <c r="M401" s="28" t="s">
        <v>1650</v>
      </c>
      <c r="N401" s="7" t="s">
        <v>1651</v>
      </c>
      <c r="O401" s="7" t="s">
        <v>1652</v>
      </c>
      <c r="P401" s="7" t="s">
        <v>46</v>
      </c>
      <c r="Q401" s="14" t="s">
        <v>1826</v>
      </c>
    </row>
    <row r="402" spans="1:17" ht="23.25" customHeight="1">
      <c r="A402" s="111" t="s">
        <v>778</v>
      </c>
      <c r="B402" s="112"/>
      <c r="C402" s="112"/>
      <c r="D402" s="112"/>
      <c r="E402" s="112"/>
      <c r="F402" s="112"/>
      <c r="G402" s="112"/>
      <c r="H402" s="112"/>
      <c r="I402" s="112"/>
      <c r="J402" s="112"/>
      <c r="K402" s="112"/>
      <c r="L402" s="112"/>
      <c r="M402" s="112"/>
      <c r="N402" s="112"/>
      <c r="O402" s="112"/>
      <c r="P402" s="112"/>
      <c r="Q402" s="113"/>
    </row>
    <row r="403" spans="1:17" s="5" customFormat="1" ht="169.5" customHeight="1">
      <c r="A403" s="12">
        <v>12</v>
      </c>
      <c r="B403" s="7" t="s">
        <v>217</v>
      </c>
      <c r="C403" s="7" t="s">
        <v>1518</v>
      </c>
      <c r="D403" s="87" t="s">
        <v>782</v>
      </c>
      <c r="E403" s="7" t="s">
        <v>750</v>
      </c>
      <c r="F403" s="78">
        <v>83</v>
      </c>
      <c r="G403" s="17">
        <v>83</v>
      </c>
      <c r="H403" s="17">
        <v>54</v>
      </c>
      <c r="I403" s="76">
        <v>100829.95</v>
      </c>
      <c r="J403" s="7" t="s">
        <v>710</v>
      </c>
      <c r="K403" s="23">
        <f>19200+37500+1600+14035.69+3000+19011.16+6000</f>
        <v>100346.85</v>
      </c>
      <c r="L403" s="7" t="s">
        <v>710</v>
      </c>
      <c r="M403" s="7" t="s">
        <v>1519</v>
      </c>
      <c r="N403" s="7" t="s">
        <v>44</v>
      </c>
      <c r="O403" s="7" t="s">
        <v>44</v>
      </c>
      <c r="P403" s="7" t="s">
        <v>46</v>
      </c>
      <c r="Q403" s="14" t="s">
        <v>1827</v>
      </c>
    </row>
    <row r="404" spans="1:17" s="5" customFormat="1" ht="186" customHeight="1">
      <c r="A404" s="12">
        <v>13</v>
      </c>
      <c r="B404" s="7" t="s">
        <v>431</v>
      </c>
      <c r="C404" s="7" t="s">
        <v>330</v>
      </c>
      <c r="D404" s="52" t="s">
        <v>417</v>
      </c>
      <c r="E404" s="7" t="s">
        <v>750</v>
      </c>
      <c r="F404" s="78">
        <v>86</v>
      </c>
      <c r="G404" s="17">
        <v>86</v>
      </c>
      <c r="H404" s="17">
        <v>45</v>
      </c>
      <c r="I404" s="76">
        <v>98336.26</v>
      </c>
      <c r="J404" s="7" t="s">
        <v>710</v>
      </c>
      <c r="K404" s="23">
        <f>10800+50400+1200+26942.85+5999+1275+1250</f>
        <v>97866.85</v>
      </c>
      <c r="L404" s="7" t="s">
        <v>710</v>
      </c>
      <c r="M404" s="28" t="s">
        <v>331</v>
      </c>
      <c r="N404" s="7" t="s">
        <v>44</v>
      </c>
      <c r="O404" s="7" t="s">
        <v>44</v>
      </c>
      <c r="P404" s="7" t="s">
        <v>46</v>
      </c>
      <c r="Q404" s="14" t="s">
        <v>1672</v>
      </c>
    </row>
    <row r="405" spans="1:17" ht="24.75" customHeight="1">
      <c r="A405" s="111" t="s">
        <v>779</v>
      </c>
      <c r="B405" s="112"/>
      <c r="C405" s="112"/>
      <c r="D405" s="112"/>
      <c r="E405" s="112"/>
      <c r="F405" s="112"/>
      <c r="G405" s="112"/>
      <c r="H405" s="112"/>
      <c r="I405" s="112"/>
      <c r="J405" s="112"/>
      <c r="K405" s="112"/>
      <c r="L405" s="112"/>
      <c r="M405" s="112"/>
      <c r="N405" s="112"/>
      <c r="O405" s="112"/>
      <c r="P405" s="112"/>
      <c r="Q405" s="113"/>
    </row>
    <row r="406" spans="1:17" s="5" customFormat="1" ht="156" customHeight="1">
      <c r="A406" s="12">
        <v>14</v>
      </c>
      <c r="B406" s="7" t="s">
        <v>219</v>
      </c>
      <c r="C406" s="7" t="s">
        <v>1485</v>
      </c>
      <c r="D406" s="75" t="s">
        <v>218</v>
      </c>
      <c r="E406" s="8" t="s">
        <v>750</v>
      </c>
      <c r="F406" s="78">
        <v>118</v>
      </c>
      <c r="G406" s="17">
        <v>118</v>
      </c>
      <c r="H406" s="17">
        <v>80</v>
      </c>
      <c r="I406" s="76">
        <v>162966.59</v>
      </c>
      <c r="J406" s="7" t="s">
        <v>710</v>
      </c>
      <c r="K406" s="23">
        <f>19800+98550+21346.2+4120.39+11200+2200+5750</f>
        <v>162966.59000000003</v>
      </c>
      <c r="L406" s="7" t="s">
        <v>710</v>
      </c>
      <c r="M406" s="28" t="s">
        <v>1486</v>
      </c>
      <c r="N406" s="7" t="s">
        <v>1339</v>
      </c>
      <c r="O406" s="7" t="s">
        <v>1339</v>
      </c>
      <c r="P406" s="7" t="s">
        <v>46</v>
      </c>
      <c r="Q406" s="14" t="s">
        <v>1828</v>
      </c>
    </row>
    <row r="407" spans="1:17" s="5" customFormat="1" ht="181.5" customHeight="1">
      <c r="A407" s="12">
        <v>15</v>
      </c>
      <c r="B407" s="7" t="s">
        <v>220</v>
      </c>
      <c r="C407" s="7" t="s">
        <v>211</v>
      </c>
      <c r="D407" s="52" t="s">
        <v>418</v>
      </c>
      <c r="E407" s="8" t="s">
        <v>750</v>
      </c>
      <c r="F407" s="78">
        <v>100</v>
      </c>
      <c r="G407" s="17">
        <v>100</v>
      </c>
      <c r="H407" s="17">
        <v>48</v>
      </c>
      <c r="I407" s="76">
        <v>151361.1</v>
      </c>
      <c r="J407" s="7" t="s">
        <v>710</v>
      </c>
      <c r="K407" s="23">
        <f>7983+20925+21600+73500+1800+25553.1</f>
        <v>151361.1</v>
      </c>
      <c r="L407" s="7" t="s">
        <v>710</v>
      </c>
      <c r="M407" s="28" t="s">
        <v>212</v>
      </c>
      <c r="N407" s="7" t="s">
        <v>948</v>
      </c>
      <c r="O407" s="7" t="s">
        <v>948</v>
      </c>
      <c r="P407" s="7" t="s">
        <v>46</v>
      </c>
      <c r="Q407" s="14" t="s">
        <v>1668</v>
      </c>
    </row>
    <row r="408" spans="1:17" s="5" customFormat="1" ht="132" customHeight="1">
      <c r="A408" s="12">
        <v>16</v>
      </c>
      <c r="B408" s="7" t="s">
        <v>221</v>
      </c>
      <c r="C408" s="7" t="s">
        <v>695</v>
      </c>
      <c r="D408" s="52" t="s">
        <v>1029</v>
      </c>
      <c r="E408" s="8" t="s">
        <v>750</v>
      </c>
      <c r="F408" s="78">
        <v>65</v>
      </c>
      <c r="G408" s="17">
        <v>65</v>
      </c>
      <c r="H408" s="17">
        <v>51</v>
      </c>
      <c r="I408" s="76">
        <v>141719.02</v>
      </c>
      <c r="J408" s="7" t="s">
        <v>710</v>
      </c>
      <c r="K408" s="23">
        <f>18000+66000+32520.02+8000+5000+1200+10999</f>
        <v>141719.02000000002</v>
      </c>
      <c r="L408" s="7" t="s">
        <v>710</v>
      </c>
      <c r="M408" s="28" t="s">
        <v>696</v>
      </c>
      <c r="N408" s="7" t="s">
        <v>44</v>
      </c>
      <c r="O408" s="7" t="s">
        <v>44</v>
      </c>
      <c r="P408" s="7" t="s">
        <v>46</v>
      </c>
      <c r="Q408" s="14" t="s">
        <v>1668</v>
      </c>
    </row>
    <row r="409" spans="1:17" s="5" customFormat="1" ht="141.75" customHeight="1">
      <c r="A409" s="12">
        <v>17</v>
      </c>
      <c r="B409" s="7" t="s">
        <v>222</v>
      </c>
      <c r="C409" s="7" t="s">
        <v>1647</v>
      </c>
      <c r="D409" s="75" t="s">
        <v>1030</v>
      </c>
      <c r="E409" s="8" t="s">
        <v>1147</v>
      </c>
      <c r="F409" s="78">
        <v>67</v>
      </c>
      <c r="G409" s="17">
        <v>67</v>
      </c>
      <c r="H409" s="17">
        <v>44</v>
      </c>
      <c r="I409" s="76">
        <v>80144.63</v>
      </c>
      <c r="J409" s="7" t="s">
        <v>710</v>
      </c>
      <c r="K409" s="23">
        <f>10800+48000+1200+6000+6000+3146.13+4998.5</f>
        <v>80144.63</v>
      </c>
      <c r="L409" s="7" t="s">
        <v>710</v>
      </c>
      <c r="M409" s="28" t="s">
        <v>1648</v>
      </c>
      <c r="N409" s="7" t="s">
        <v>44</v>
      </c>
      <c r="O409" s="7" t="s">
        <v>44</v>
      </c>
      <c r="P409" s="7" t="s">
        <v>46</v>
      </c>
      <c r="Q409" s="14" t="s">
        <v>1823</v>
      </c>
    </row>
    <row r="410" spans="1:17" ht="24" customHeight="1">
      <c r="A410" s="111" t="s">
        <v>780</v>
      </c>
      <c r="B410" s="112"/>
      <c r="C410" s="112"/>
      <c r="D410" s="112"/>
      <c r="E410" s="112"/>
      <c r="F410" s="112"/>
      <c r="G410" s="112"/>
      <c r="H410" s="112"/>
      <c r="I410" s="112"/>
      <c r="J410" s="112"/>
      <c r="K410" s="112"/>
      <c r="L410" s="112"/>
      <c r="M410" s="112"/>
      <c r="N410" s="112"/>
      <c r="O410" s="112"/>
      <c r="P410" s="112"/>
      <c r="Q410" s="113"/>
    </row>
    <row r="411" spans="1:17" s="5" customFormat="1" ht="123" customHeight="1">
      <c r="A411" s="12">
        <v>18</v>
      </c>
      <c r="B411" s="7" t="s">
        <v>223</v>
      </c>
      <c r="C411" s="7" t="s">
        <v>1478</v>
      </c>
      <c r="D411" s="75" t="s">
        <v>1031</v>
      </c>
      <c r="E411" s="8" t="s">
        <v>750</v>
      </c>
      <c r="F411" s="78">
        <v>140</v>
      </c>
      <c r="G411" s="17">
        <v>140</v>
      </c>
      <c r="H411" s="17">
        <v>114</v>
      </c>
      <c r="I411" s="76">
        <v>108738.08</v>
      </c>
      <c r="J411" s="7" t="s">
        <v>710</v>
      </c>
      <c r="K411" s="23">
        <f>12600+52500+400+22206.08+6000+11000+4032</f>
        <v>108738.08</v>
      </c>
      <c r="L411" s="7" t="s">
        <v>710</v>
      </c>
      <c r="M411" s="28" t="s">
        <v>1479</v>
      </c>
      <c r="N411" s="7" t="s">
        <v>1480</v>
      </c>
      <c r="O411" s="7" t="s">
        <v>44</v>
      </c>
      <c r="P411" s="7" t="s">
        <v>46</v>
      </c>
      <c r="Q411" s="14" t="s">
        <v>1817</v>
      </c>
    </row>
    <row r="412" spans="1:17" s="5" customFormat="1" ht="195.75" customHeight="1">
      <c r="A412" s="12">
        <v>19</v>
      </c>
      <c r="B412" s="7" t="s">
        <v>270</v>
      </c>
      <c r="C412" s="7" t="s">
        <v>271</v>
      </c>
      <c r="D412" s="52" t="s">
        <v>714</v>
      </c>
      <c r="E412" s="8" t="s">
        <v>750</v>
      </c>
      <c r="F412" s="78">
        <v>61</v>
      </c>
      <c r="G412" s="17">
        <v>61</v>
      </c>
      <c r="H412" s="17">
        <v>41</v>
      </c>
      <c r="I412" s="76">
        <v>95435.15</v>
      </c>
      <c r="J412" s="7" t="s">
        <v>710</v>
      </c>
      <c r="K412" s="23">
        <f>10560+49700+1200+12258.41+10500+4868.74+6348</f>
        <v>95435.15000000001</v>
      </c>
      <c r="L412" s="7" t="s">
        <v>710</v>
      </c>
      <c r="M412" s="28" t="s">
        <v>643</v>
      </c>
      <c r="N412" s="7" t="s">
        <v>44</v>
      </c>
      <c r="O412" s="7" t="s">
        <v>644</v>
      </c>
      <c r="P412" s="7" t="s">
        <v>46</v>
      </c>
      <c r="Q412" s="14" t="s">
        <v>1673</v>
      </c>
    </row>
    <row r="413" spans="1:17" s="5" customFormat="1" ht="195.75" customHeight="1">
      <c r="A413" s="12">
        <v>20</v>
      </c>
      <c r="B413" s="7" t="s">
        <v>867</v>
      </c>
      <c r="C413" s="7" t="s">
        <v>867</v>
      </c>
      <c r="D413" s="75" t="s">
        <v>715</v>
      </c>
      <c r="E413" s="8" t="s">
        <v>750</v>
      </c>
      <c r="F413" s="17">
        <v>250</v>
      </c>
      <c r="G413" s="17">
        <v>255</v>
      </c>
      <c r="H413" s="17">
        <v>213</v>
      </c>
      <c r="I413" s="76">
        <v>48000</v>
      </c>
      <c r="J413" s="7" t="s">
        <v>710</v>
      </c>
      <c r="K413" s="23">
        <v>48000</v>
      </c>
      <c r="L413" s="7" t="s">
        <v>1884</v>
      </c>
      <c r="M413" s="28" t="s">
        <v>1885</v>
      </c>
      <c r="N413" s="7" t="s">
        <v>44</v>
      </c>
      <c r="O413" s="7" t="s">
        <v>44</v>
      </c>
      <c r="P413" s="7" t="s">
        <v>46</v>
      </c>
      <c r="Q413" s="14" t="s">
        <v>1822</v>
      </c>
    </row>
    <row r="414" spans="1:17" s="5" customFormat="1" ht="76.5" customHeight="1">
      <c r="A414" s="12">
        <v>21</v>
      </c>
      <c r="B414" s="79" t="s">
        <v>1830</v>
      </c>
      <c r="C414" s="7" t="s">
        <v>1833</v>
      </c>
      <c r="D414" s="86" t="s">
        <v>1831</v>
      </c>
      <c r="E414" s="79" t="s">
        <v>750</v>
      </c>
      <c r="F414" s="17">
        <v>80</v>
      </c>
      <c r="G414" s="17">
        <v>100</v>
      </c>
      <c r="H414" s="17">
        <v>60</v>
      </c>
      <c r="I414" s="76">
        <v>15000</v>
      </c>
      <c r="J414" s="79" t="s">
        <v>710</v>
      </c>
      <c r="K414" s="23">
        <v>15000</v>
      </c>
      <c r="L414" s="7" t="s">
        <v>710</v>
      </c>
      <c r="M414" s="28" t="s">
        <v>1834</v>
      </c>
      <c r="N414" s="7" t="s">
        <v>44</v>
      </c>
      <c r="O414" s="7" t="s">
        <v>44</v>
      </c>
      <c r="P414" s="7" t="s">
        <v>46</v>
      </c>
      <c r="Q414" s="14" t="s">
        <v>1832</v>
      </c>
    </row>
    <row r="415" spans="1:17" ht="28.5" customHeight="1">
      <c r="A415" s="111" t="s">
        <v>731</v>
      </c>
      <c r="B415" s="112"/>
      <c r="C415" s="112"/>
      <c r="D415" s="112"/>
      <c r="E415" s="112"/>
      <c r="F415" s="112"/>
      <c r="G415" s="112"/>
      <c r="H415" s="112"/>
      <c r="I415" s="112"/>
      <c r="J415" s="112"/>
      <c r="K415" s="112"/>
      <c r="L415" s="112"/>
      <c r="M415" s="112"/>
      <c r="N415" s="112"/>
      <c r="O415" s="112"/>
      <c r="P415" s="112"/>
      <c r="Q415" s="113"/>
    </row>
    <row r="416" spans="1:17" s="5" customFormat="1" ht="193.5" customHeight="1">
      <c r="A416" s="12">
        <v>22</v>
      </c>
      <c r="B416" s="7" t="s">
        <v>1186</v>
      </c>
      <c r="C416" s="7" t="s">
        <v>440</v>
      </c>
      <c r="D416" s="52" t="s">
        <v>392</v>
      </c>
      <c r="E416" s="8" t="s">
        <v>750</v>
      </c>
      <c r="F416" s="78">
        <v>42</v>
      </c>
      <c r="G416" s="17">
        <v>42</v>
      </c>
      <c r="H416" s="17">
        <v>24</v>
      </c>
      <c r="I416" s="76">
        <v>64934.91</v>
      </c>
      <c r="J416" s="7" t="s">
        <v>710</v>
      </c>
      <c r="K416" s="23">
        <f>7200+26075+800+11732.15+6000+10500+2627.76</f>
        <v>64934.91</v>
      </c>
      <c r="L416" s="7" t="s">
        <v>710</v>
      </c>
      <c r="M416" s="28" t="s">
        <v>441</v>
      </c>
      <c r="N416" s="64" t="s">
        <v>44</v>
      </c>
      <c r="O416" s="64" t="s">
        <v>44</v>
      </c>
      <c r="P416" s="7" t="s">
        <v>46</v>
      </c>
      <c r="Q416" s="14" t="s">
        <v>1667</v>
      </c>
    </row>
    <row r="417" spans="1:17" s="5" customFormat="1" ht="272.25" customHeight="1">
      <c r="A417" s="12">
        <v>23</v>
      </c>
      <c r="B417" s="7" t="s">
        <v>955</v>
      </c>
      <c r="C417" s="7" t="s">
        <v>1370</v>
      </c>
      <c r="D417" s="75" t="s">
        <v>392</v>
      </c>
      <c r="E417" s="8" t="s">
        <v>750</v>
      </c>
      <c r="F417" s="17">
        <v>40</v>
      </c>
      <c r="G417" s="17">
        <v>40</v>
      </c>
      <c r="H417" s="17">
        <v>23</v>
      </c>
      <c r="I417" s="76">
        <v>87099.85</v>
      </c>
      <c r="J417" s="7" t="s">
        <v>710</v>
      </c>
      <c r="K417" s="23">
        <f>6900+45000+800+12532.67+12900+2967.18+6000</f>
        <v>87099.84999999999</v>
      </c>
      <c r="L417" s="7" t="s">
        <v>710</v>
      </c>
      <c r="M417" s="28" t="s">
        <v>1371</v>
      </c>
      <c r="N417" s="64" t="s">
        <v>44</v>
      </c>
      <c r="O417" s="64" t="s">
        <v>44</v>
      </c>
      <c r="P417" s="7" t="s">
        <v>46</v>
      </c>
      <c r="Q417" s="14" t="s">
        <v>1829</v>
      </c>
    </row>
    <row r="418" spans="1:17" ht="29.25" customHeight="1">
      <c r="A418" s="111" t="s">
        <v>732</v>
      </c>
      <c r="B418" s="112"/>
      <c r="C418" s="112"/>
      <c r="D418" s="112"/>
      <c r="E418" s="112"/>
      <c r="F418" s="112"/>
      <c r="G418" s="112"/>
      <c r="H418" s="112"/>
      <c r="I418" s="112"/>
      <c r="J418" s="112"/>
      <c r="K418" s="112"/>
      <c r="L418" s="112"/>
      <c r="M418" s="112"/>
      <c r="N418" s="112"/>
      <c r="O418" s="112"/>
      <c r="P418" s="112"/>
      <c r="Q418" s="113"/>
    </row>
    <row r="419" spans="1:17" s="5" customFormat="1" ht="153.75" customHeight="1">
      <c r="A419" s="12">
        <v>24</v>
      </c>
      <c r="B419" s="7" t="s">
        <v>1465</v>
      </c>
      <c r="C419" s="7" t="s">
        <v>1520</v>
      </c>
      <c r="D419" s="75" t="s">
        <v>385</v>
      </c>
      <c r="E419" s="8" t="s">
        <v>750</v>
      </c>
      <c r="F419" s="17">
        <v>23</v>
      </c>
      <c r="G419" s="17">
        <v>23</v>
      </c>
      <c r="H419" s="17">
        <v>8</v>
      </c>
      <c r="I419" s="76">
        <v>3200</v>
      </c>
      <c r="J419" s="7" t="s">
        <v>710</v>
      </c>
      <c r="K419" s="23">
        <v>3200</v>
      </c>
      <c r="L419" s="7" t="s">
        <v>710</v>
      </c>
      <c r="M419" s="28" t="s">
        <v>1521</v>
      </c>
      <c r="N419" s="7" t="s">
        <v>1522</v>
      </c>
      <c r="O419" s="7" t="s">
        <v>1523</v>
      </c>
      <c r="P419" s="7" t="s">
        <v>46</v>
      </c>
      <c r="Q419" s="14" t="s">
        <v>1818</v>
      </c>
    </row>
    <row r="420" spans="1:17" s="5" customFormat="1" ht="157.5" customHeight="1">
      <c r="A420" s="12">
        <v>25</v>
      </c>
      <c r="B420" s="7" t="s">
        <v>224</v>
      </c>
      <c r="C420" s="7" t="s">
        <v>1481</v>
      </c>
      <c r="D420" s="75" t="s">
        <v>385</v>
      </c>
      <c r="E420" s="8" t="s">
        <v>750</v>
      </c>
      <c r="F420" s="78">
        <v>19</v>
      </c>
      <c r="G420" s="17">
        <v>19</v>
      </c>
      <c r="H420" s="17">
        <v>6</v>
      </c>
      <c r="I420" s="76">
        <v>3000</v>
      </c>
      <c r="J420" s="7" t="s">
        <v>710</v>
      </c>
      <c r="K420" s="23">
        <v>3000</v>
      </c>
      <c r="L420" s="23" t="s">
        <v>710</v>
      </c>
      <c r="M420" s="28" t="s">
        <v>1482</v>
      </c>
      <c r="N420" s="7" t="s">
        <v>1522</v>
      </c>
      <c r="O420" s="7" t="s">
        <v>44</v>
      </c>
      <c r="P420" s="7" t="s">
        <v>46</v>
      </c>
      <c r="Q420" s="14" t="s">
        <v>1819</v>
      </c>
    </row>
    <row r="421" spans="1:17" s="5" customFormat="1" ht="24" customHeight="1">
      <c r="A421" s="114" t="s">
        <v>110</v>
      </c>
      <c r="B421" s="115"/>
      <c r="C421" s="115"/>
      <c r="D421" s="115"/>
      <c r="E421" s="115"/>
      <c r="F421" s="115"/>
      <c r="G421" s="115"/>
      <c r="H421" s="115"/>
      <c r="I421" s="115"/>
      <c r="J421" s="115"/>
      <c r="K421" s="115"/>
      <c r="L421" s="115"/>
      <c r="M421" s="115"/>
      <c r="N421" s="115"/>
      <c r="O421" s="115"/>
      <c r="P421" s="115"/>
      <c r="Q421" s="116"/>
    </row>
    <row r="422" spans="1:17" ht="24" customHeight="1">
      <c r="A422" s="121" t="s">
        <v>672</v>
      </c>
      <c r="B422" s="121"/>
      <c r="C422" s="121"/>
      <c r="D422" s="121"/>
      <c r="E422" s="121"/>
      <c r="F422" s="121"/>
      <c r="G422" s="121"/>
      <c r="H422" s="121"/>
      <c r="I422" s="121"/>
      <c r="J422" s="121"/>
      <c r="K422" s="121"/>
      <c r="L422" s="121"/>
      <c r="M422" s="121"/>
      <c r="N422" s="121"/>
      <c r="O422" s="121"/>
      <c r="P422" s="121"/>
      <c r="Q422" s="121"/>
    </row>
    <row r="423" spans="1:17" s="5" customFormat="1" ht="157.5" customHeight="1">
      <c r="A423" s="12">
        <v>1</v>
      </c>
      <c r="B423" s="7" t="s">
        <v>229</v>
      </c>
      <c r="C423" s="7" t="s">
        <v>229</v>
      </c>
      <c r="D423" s="52" t="s">
        <v>1287</v>
      </c>
      <c r="E423" s="8" t="s">
        <v>750</v>
      </c>
      <c r="F423" s="17">
        <v>25</v>
      </c>
      <c r="G423" s="17">
        <v>25</v>
      </c>
      <c r="H423" s="17"/>
      <c r="I423" s="20"/>
      <c r="J423" s="7" t="s">
        <v>710</v>
      </c>
      <c r="K423" s="23"/>
      <c r="L423" s="7"/>
      <c r="M423" s="7" t="s">
        <v>1288</v>
      </c>
      <c r="N423" s="7" t="s">
        <v>1288</v>
      </c>
      <c r="O423" s="7" t="s">
        <v>1289</v>
      </c>
      <c r="P423" s="7"/>
      <c r="Q423" s="7"/>
    </row>
    <row r="424" spans="1:17" s="5" customFormat="1" ht="153.75" customHeight="1">
      <c r="A424" s="12">
        <v>2</v>
      </c>
      <c r="B424" s="7" t="s">
        <v>1290</v>
      </c>
      <c r="C424" s="7" t="s">
        <v>1290</v>
      </c>
      <c r="D424" s="52" t="s">
        <v>250</v>
      </c>
      <c r="E424" s="8" t="s">
        <v>841</v>
      </c>
      <c r="F424" s="17">
        <v>30</v>
      </c>
      <c r="G424" s="17">
        <v>30</v>
      </c>
      <c r="H424" s="17"/>
      <c r="I424" s="20"/>
      <c r="J424" s="7" t="s">
        <v>710</v>
      </c>
      <c r="K424" s="23"/>
      <c r="L424" s="7"/>
      <c r="M424" s="7" t="s">
        <v>1288</v>
      </c>
      <c r="N424" s="7" t="s">
        <v>1288</v>
      </c>
      <c r="O424" s="7" t="s">
        <v>1289</v>
      </c>
      <c r="P424" s="7"/>
      <c r="Q424" s="7"/>
    </row>
    <row r="425" spans="1:17" s="5" customFormat="1" ht="105.75" customHeight="1">
      <c r="A425" s="12">
        <v>3</v>
      </c>
      <c r="B425" s="7" t="s">
        <v>251</v>
      </c>
      <c r="C425" s="7" t="s">
        <v>251</v>
      </c>
      <c r="D425" s="52" t="s">
        <v>684</v>
      </c>
      <c r="E425" s="8" t="s">
        <v>750</v>
      </c>
      <c r="F425" s="17"/>
      <c r="G425" s="17">
        <v>32</v>
      </c>
      <c r="H425" s="17"/>
      <c r="I425" s="20"/>
      <c r="J425" s="7" t="s">
        <v>710</v>
      </c>
      <c r="K425" s="23"/>
      <c r="L425" s="7"/>
      <c r="M425" s="7" t="s">
        <v>685</v>
      </c>
      <c r="N425" s="7"/>
      <c r="O425" s="7" t="s">
        <v>1289</v>
      </c>
      <c r="P425" s="7"/>
      <c r="Q425" s="7"/>
    </row>
    <row r="426" spans="1:17" s="5" customFormat="1" ht="144.75" customHeight="1">
      <c r="A426" s="12">
        <f>A425+1</f>
        <v>4</v>
      </c>
      <c r="B426" s="7" t="s">
        <v>686</v>
      </c>
      <c r="C426" s="7" t="s">
        <v>686</v>
      </c>
      <c r="D426" s="52" t="s">
        <v>687</v>
      </c>
      <c r="E426" s="8" t="s">
        <v>841</v>
      </c>
      <c r="F426" s="17">
        <v>20</v>
      </c>
      <c r="G426" s="17">
        <v>22</v>
      </c>
      <c r="H426" s="17"/>
      <c r="I426" s="20"/>
      <c r="J426" s="7" t="s">
        <v>710</v>
      </c>
      <c r="K426" s="23"/>
      <c r="L426" s="7"/>
      <c r="M426" s="7" t="s">
        <v>1288</v>
      </c>
      <c r="N426" s="7" t="s">
        <v>1288</v>
      </c>
      <c r="O426" s="7" t="s">
        <v>1289</v>
      </c>
      <c r="P426" s="7"/>
      <c r="Q426" s="7"/>
    </row>
    <row r="427" spans="1:17" s="5" customFormat="1" ht="147.75" customHeight="1">
      <c r="A427" s="12">
        <f>A426+1</f>
        <v>5</v>
      </c>
      <c r="B427" s="7" t="s">
        <v>1939</v>
      </c>
      <c r="C427" s="7" t="s">
        <v>1939</v>
      </c>
      <c r="D427" s="52" t="s">
        <v>320</v>
      </c>
      <c r="E427" s="8" t="s">
        <v>750</v>
      </c>
      <c r="F427" s="17">
        <v>21</v>
      </c>
      <c r="G427" s="17">
        <v>22</v>
      </c>
      <c r="H427" s="17"/>
      <c r="I427" s="20"/>
      <c r="J427" s="7" t="s">
        <v>710</v>
      </c>
      <c r="K427" s="23"/>
      <c r="L427" s="7"/>
      <c r="M427" s="7" t="s">
        <v>321</v>
      </c>
      <c r="N427" s="7" t="s">
        <v>1940</v>
      </c>
      <c r="O427" s="7" t="s">
        <v>1289</v>
      </c>
      <c r="P427" s="7"/>
      <c r="Q427" s="7"/>
    </row>
    <row r="428" spans="1:17" s="5" customFormat="1" ht="89.25" customHeight="1">
      <c r="A428" s="12">
        <f aca="true" t="shared" si="2" ref="A428:A491">A427+1</f>
        <v>6</v>
      </c>
      <c r="B428" s="7" t="s">
        <v>688</v>
      </c>
      <c r="C428" s="7" t="s">
        <v>688</v>
      </c>
      <c r="D428" s="52" t="s">
        <v>135</v>
      </c>
      <c r="E428" s="8" t="s">
        <v>841</v>
      </c>
      <c r="F428" s="17">
        <v>150</v>
      </c>
      <c r="G428" s="17">
        <v>154</v>
      </c>
      <c r="H428" s="17"/>
      <c r="I428" s="20"/>
      <c r="J428" s="7" t="s">
        <v>710</v>
      </c>
      <c r="K428" s="23"/>
      <c r="L428" s="7"/>
      <c r="M428" s="7" t="s">
        <v>316</v>
      </c>
      <c r="N428" s="7" t="s">
        <v>316</v>
      </c>
      <c r="O428" s="7" t="s">
        <v>1289</v>
      </c>
      <c r="P428" s="7"/>
      <c r="Q428" s="7"/>
    </row>
    <row r="429" spans="1:17" s="5" customFormat="1" ht="150.75" customHeight="1">
      <c r="A429" s="12">
        <f t="shared" si="2"/>
        <v>7</v>
      </c>
      <c r="B429" s="7" t="s">
        <v>317</v>
      </c>
      <c r="C429" s="7" t="s">
        <v>317</v>
      </c>
      <c r="D429" s="52" t="s">
        <v>318</v>
      </c>
      <c r="E429" s="8" t="s">
        <v>750</v>
      </c>
      <c r="F429" s="17">
        <v>17</v>
      </c>
      <c r="G429" s="17">
        <v>18</v>
      </c>
      <c r="H429" s="17"/>
      <c r="I429" s="20"/>
      <c r="J429" s="7" t="s">
        <v>710</v>
      </c>
      <c r="K429" s="23"/>
      <c r="L429" s="7"/>
      <c r="M429" s="7" t="s">
        <v>1288</v>
      </c>
      <c r="N429" s="7" t="s">
        <v>1288</v>
      </c>
      <c r="O429" s="7" t="s">
        <v>1289</v>
      </c>
      <c r="P429" s="7"/>
      <c r="Q429" s="7"/>
    </row>
    <row r="430" spans="1:17" s="5" customFormat="1" ht="131.25" customHeight="1">
      <c r="A430" s="12">
        <f t="shared" si="2"/>
        <v>8</v>
      </c>
      <c r="B430" s="7" t="s">
        <v>319</v>
      </c>
      <c r="C430" s="7" t="s">
        <v>319</v>
      </c>
      <c r="D430" s="52" t="s">
        <v>320</v>
      </c>
      <c r="E430" s="8" t="s">
        <v>750</v>
      </c>
      <c r="F430" s="17">
        <v>21</v>
      </c>
      <c r="G430" s="17">
        <v>22</v>
      </c>
      <c r="H430" s="17"/>
      <c r="I430" s="20"/>
      <c r="J430" s="7" t="s">
        <v>710</v>
      </c>
      <c r="K430" s="23"/>
      <c r="L430" s="7"/>
      <c r="M430" s="7" t="s">
        <v>321</v>
      </c>
      <c r="N430" s="7" t="s">
        <v>321</v>
      </c>
      <c r="O430" s="7" t="s">
        <v>1289</v>
      </c>
      <c r="P430" s="7"/>
      <c r="Q430" s="7"/>
    </row>
    <row r="431" spans="1:17" s="5" customFormat="1" ht="143.25" customHeight="1">
      <c r="A431" s="12">
        <f t="shared" si="2"/>
        <v>9</v>
      </c>
      <c r="B431" s="7" t="s">
        <v>322</v>
      </c>
      <c r="C431" s="7" t="s">
        <v>322</v>
      </c>
      <c r="D431" s="52" t="s">
        <v>323</v>
      </c>
      <c r="E431" s="8" t="s">
        <v>750</v>
      </c>
      <c r="F431" s="17"/>
      <c r="G431" s="17">
        <v>13</v>
      </c>
      <c r="H431" s="17"/>
      <c r="I431" s="20"/>
      <c r="J431" s="7" t="s">
        <v>710</v>
      </c>
      <c r="K431" s="23"/>
      <c r="L431" s="7"/>
      <c r="M431" s="7" t="s">
        <v>1288</v>
      </c>
      <c r="N431" s="7" t="s">
        <v>1288</v>
      </c>
      <c r="O431" s="7" t="s">
        <v>1289</v>
      </c>
      <c r="P431" s="7"/>
      <c r="Q431" s="7"/>
    </row>
    <row r="432" spans="1:17" s="5" customFormat="1" ht="152.25" customHeight="1">
      <c r="A432" s="12">
        <f t="shared" si="2"/>
        <v>10</v>
      </c>
      <c r="B432" s="7" t="s">
        <v>322</v>
      </c>
      <c r="C432" s="7" t="s">
        <v>851</v>
      </c>
      <c r="D432" s="52" t="s">
        <v>852</v>
      </c>
      <c r="E432" s="8" t="s">
        <v>750</v>
      </c>
      <c r="F432" s="17">
        <v>8</v>
      </c>
      <c r="G432" s="17">
        <v>8</v>
      </c>
      <c r="H432" s="17"/>
      <c r="I432" s="20"/>
      <c r="J432" s="7" t="s">
        <v>710</v>
      </c>
      <c r="K432" s="23"/>
      <c r="L432" s="7"/>
      <c r="M432" s="7" t="s">
        <v>1288</v>
      </c>
      <c r="N432" s="7" t="s">
        <v>1288</v>
      </c>
      <c r="O432" s="7" t="s">
        <v>1289</v>
      </c>
      <c r="P432" s="7"/>
      <c r="Q432" s="7"/>
    </row>
    <row r="433" spans="1:17" s="5" customFormat="1" ht="84" customHeight="1">
      <c r="A433" s="12">
        <f t="shared" si="2"/>
        <v>11</v>
      </c>
      <c r="B433" s="7" t="s">
        <v>853</v>
      </c>
      <c r="C433" s="7" t="s">
        <v>853</v>
      </c>
      <c r="D433" s="52" t="s">
        <v>855</v>
      </c>
      <c r="E433" s="8" t="s">
        <v>841</v>
      </c>
      <c r="F433" s="17"/>
      <c r="G433" s="17">
        <v>14</v>
      </c>
      <c r="H433" s="17"/>
      <c r="I433" s="20"/>
      <c r="J433" s="7" t="s">
        <v>710</v>
      </c>
      <c r="K433" s="23"/>
      <c r="L433" s="7"/>
      <c r="M433" s="7" t="s">
        <v>856</v>
      </c>
      <c r="N433" s="7" t="s">
        <v>856</v>
      </c>
      <c r="O433" s="7" t="s">
        <v>1289</v>
      </c>
      <c r="P433" s="7"/>
      <c r="Q433" s="7"/>
    </row>
    <row r="434" spans="1:17" s="5" customFormat="1" ht="86.25" customHeight="1">
      <c r="A434" s="12">
        <f t="shared" si="2"/>
        <v>12</v>
      </c>
      <c r="B434" s="7" t="s">
        <v>854</v>
      </c>
      <c r="C434" s="7" t="s">
        <v>854</v>
      </c>
      <c r="D434" s="52" t="s">
        <v>858</v>
      </c>
      <c r="E434" s="8" t="s">
        <v>750</v>
      </c>
      <c r="F434" s="17">
        <v>12</v>
      </c>
      <c r="G434" s="17">
        <v>12</v>
      </c>
      <c r="H434" s="17"/>
      <c r="I434" s="20"/>
      <c r="J434" s="7" t="s">
        <v>710</v>
      </c>
      <c r="K434" s="23"/>
      <c r="L434" s="7"/>
      <c r="M434" s="7" t="s">
        <v>857</v>
      </c>
      <c r="N434" s="7" t="s">
        <v>857</v>
      </c>
      <c r="O434" s="7" t="s">
        <v>1289</v>
      </c>
      <c r="P434" s="7"/>
      <c r="Q434" s="7"/>
    </row>
    <row r="435" spans="1:17" s="5" customFormat="1" ht="117.75" customHeight="1">
      <c r="A435" s="12">
        <f t="shared" si="2"/>
        <v>13</v>
      </c>
      <c r="B435" s="7" t="s">
        <v>859</v>
      </c>
      <c r="C435" s="7" t="s">
        <v>859</v>
      </c>
      <c r="D435" s="52" t="s">
        <v>684</v>
      </c>
      <c r="E435" s="8" t="s">
        <v>750</v>
      </c>
      <c r="F435" s="17"/>
      <c r="G435" s="17">
        <v>26</v>
      </c>
      <c r="H435" s="17"/>
      <c r="I435" s="20"/>
      <c r="J435" s="7" t="s">
        <v>710</v>
      </c>
      <c r="K435" s="23"/>
      <c r="L435" s="7"/>
      <c r="M435" s="7" t="s">
        <v>685</v>
      </c>
      <c r="N435" s="7" t="s">
        <v>685</v>
      </c>
      <c r="O435" s="7" t="s">
        <v>1289</v>
      </c>
      <c r="P435" s="7"/>
      <c r="Q435" s="7"/>
    </row>
    <row r="436" spans="1:17" s="5" customFormat="1" ht="97.5" customHeight="1">
      <c r="A436" s="12">
        <f t="shared" si="2"/>
        <v>14</v>
      </c>
      <c r="B436" s="7" t="s">
        <v>893</v>
      </c>
      <c r="C436" s="7" t="s">
        <v>893</v>
      </c>
      <c r="D436" s="52" t="s">
        <v>692</v>
      </c>
      <c r="E436" s="8" t="s">
        <v>750</v>
      </c>
      <c r="F436" s="17">
        <v>20</v>
      </c>
      <c r="G436" s="17">
        <v>45</v>
      </c>
      <c r="H436" s="17"/>
      <c r="I436" s="20"/>
      <c r="J436" s="7" t="s">
        <v>710</v>
      </c>
      <c r="K436" s="23"/>
      <c r="L436" s="7"/>
      <c r="M436" s="7" t="s">
        <v>693</v>
      </c>
      <c r="N436" s="7" t="s">
        <v>693</v>
      </c>
      <c r="O436" s="7" t="s">
        <v>1289</v>
      </c>
      <c r="P436" s="7"/>
      <c r="Q436" s="7"/>
    </row>
    <row r="437" spans="1:17" s="5" customFormat="1" ht="85.5" customHeight="1">
      <c r="A437" s="12">
        <f t="shared" si="2"/>
        <v>15</v>
      </c>
      <c r="B437" s="7" t="s">
        <v>1941</v>
      </c>
      <c r="C437" s="7" t="s">
        <v>1941</v>
      </c>
      <c r="D437" s="52" t="s">
        <v>694</v>
      </c>
      <c r="E437" s="8" t="s">
        <v>841</v>
      </c>
      <c r="F437" s="17">
        <v>20</v>
      </c>
      <c r="G437" s="17">
        <v>21</v>
      </c>
      <c r="H437" s="17"/>
      <c r="I437" s="20"/>
      <c r="J437" s="7" t="s">
        <v>710</v>
      </c>
      <c r="K437" s="23"/>
      <c r="L437" s="7"/>
      <c r="M437" s="7" t="s">
        <v>927</v>
      </c>
      <c r="N437" s="7" t="s">
        <v>927</v>
      </c>
      <c r="O437" s="7" t="s">
        <v>1289</v>
      </c>
      <c r="P437" s="7"/>
      <c r="Q437" s="7"/>
    </row>
    <row r="438" spans="1:17" s="5" customFormat="1" ht="87.75" customHeight="1">
      <c r="A438" s="12">
        <f t="shared" si="2"/>
        <v>16</v>
      </c>
      <c r="B438" s="7" t="s">
        <v>928</v>
      </c>
      <c r="C438" s="7" t="s">
        <v>928</v>
      </c>
      <c r="D438" s="52" t="s">
        <v>929</v>
      </c>
      <c r="E438" s="8" t="s">
        <v>841</v>
      </c>
      <c r="F438" s="17">
        <v>24</v>
      </c>
      <c r="G438" s="17">
        <v>24</v>
      </c>
      <c r="H438" s="17"/>
      <c r="I438" s="20"/>
      <c r="J438" s="7" t="s">
        <v>710</v>
      </c>
      <c r="K438" s="23"/>
      <c r="L438" s="7"/>
      <c r="M438" s="7" t="s">
        <v>693</v>
      </c>
      <c r="N438" s="7" t="s">
        <v>693</v>
      </c>
      <c r="O438" s="7" t="s">
        <v>1289</v>
      </c>
      <c r="P438" s="7"/>
      <c r="Q438" s="7"/>
    </row>
    <row r="439" spans="1:17" s="5" customFormat="1" ht="93" customHeight="1">
      <c r="A439" s="12">
        <f t="shared" si="2"/>
        <v>17</v>
      </c>
      <c r="B439" s="7" t="s">
        <v>930</v>
      </c>
      <c r="C439" s="7" t="s">
        <v>930</v>
      </c>
      <c r="D439" s="52" t="s">
        <v>692</v>
      </c>
      <c r="E439" s="8" t="s">
        <v>841</v>
      </c>
      <c r="F439" s="17">
        <v>20</v>
      </c>
      <c r="G439" s="17">
        <v>43</v>
      </c>
      <c r="H439" s="17"/>
      <c r="I439" s="20"/>
      <c r="J439" s="7" t="s">
        <v>710</v>
      </c>
      <c r="K439" s="23"/>
      <c r="L439" s="7"/>
      <c r="M439" s="7" t="s">
        <v>693</v>
      </c>
      <c r="N439" s="7" t="s">
        <v>693</v>
      </c>
      <c r="O439" s="7" t="s">
        <v>1289</v>
      </c>
      <c r="P439" s="7"/>
      <c r="Q439" s="7"/>
    </row>
    <row r="440" spans="1:17" s="5" customFormat="1" ht="150" customHeight="1">
      <c r="A440" s="12">
        <f t="shared" si="2"/>
        <v>18</v>
      </c>
      <c r="B440" s="7" t="s">
        <v>931</v>
      </c>
      <c r="C440" s="7" t="s">
        <v>931</v>
      </c>
      <c r="D440" s="52" t="s">
        <v>932</v>
      </c>
      <c r="E440" s="8" t="s">
        <v>841</v>
      </c>
      <c r="F440" s="17">
        <v>25</v>
      </c>
      <c r="G440" s="17">
        <v>38</v>
      </c>
      <c r="H440" s="17"/>
      <c r="I440" s="20"/>
      <c r="J440" s="7" t="s">
        <v>710</v>
      </c>
      <c r="K440" s="23"/>
      <c r="L440" s="7"/>
      <c r="M440" s="7" t="s">
        <v>933</v>
      </c>
      <c r="N440" s="7" t="s">
        <v>933</v>
      </c>
      <c r="O440" s="7" t="s">
        <v>1289</v>
      </c>
      <c r="P440" s="7"/>
      <c r="Q440" s="7"/>
    </row>
    <row r="441" spans="1:17" s="5" customFormat="1" ht="153" customHeight="1">
      <c r="A441" s="12">
        <f t="shared" si="2"/>
        <v>19</v>
      </c>
      <c r="B441" s="7" t="s">
        <v>934</v>
      </c>
      <c r="C441" s="7" t="s">
        <v>934</v>
      </c>
      <c r="D441" s="52" t="s">
        <v>932</v>
      </c>
      <c r="E441" s="8" t="s">
        <v>841</v>
      </c>
      <c r="F441" s="17">
        <v>25</v>
      </c>
      <c r="G441" s="17">
        <v>30</v>
      </c>
      <c r="H441" s="17"/>
      <c r="I441" s="20"/>
      <c r="J441" s="7" t="s">
        <v>710</v>
      </c>
      <c r="K441" s="23"/>
      <c r="L441" s="7"/>
      <c r="M441" s="7" t="s">
        <v>933</v>
      </c>
      <c r="N441" s="7" t="s">
        <v>933</v>
      </c>
      <c r="O441" s="7" t="s">
        <v>1289</v>
      </c>
      <c r="P441" s="7"/>
      <c r="Q441" s="7"/>
    </row>
    <row r="442" spans="1:17" s="5" customFormat="1" ht="169.5" customHeight="1">
      <c r="A442" s="12">
        <f t="shared" si="2"/>
        <v>20</v>
      </c>
      <c r="B442" s="7" t="s">
        <v>935</v>
      </c>
      <c r="C442" s="7" t="s">
        <v>935</v>
      </c>
      <c r="D442" s="52" t="s">
        <v>320</v>
      </c>
      <c r="E442" s="8" t="s">
        <v>750</v>
      </c>
      <c r="F442" s="17">
        <v>21</v>
      </c>
      <c r="G442" s="17">
        <v>20</v>
      </c>
      <c r="H442" s="17"/>
      <c r="I442" s="20"/>
      <c r="J442" s="7" t="s">
        <v>710</v>
      </c>
      <c r="K442" s="23"/>
      <c r="L442" s="7"/>
      <c r="M442" s="7" t="s">
        <v>733</v>
      </c>
      <c r="N442" s="7" t="s">
        <v>733</v>
      </c>
      <c r="O442" s="7" t="s">
        <v>1289</v>
      </c>
      <c r="P442" s="7"/>
      <c r="Q442" s="7"/>
    </row>
    <row r="443" spans="1:17" s="5" customFormat="1" ht="140.25" customHeight="1">
      <c r="A443" s="12">
        <f t="shared" si="2"/>
        <v>21</v>
      </c>
      <c r="B443" s="7" t="s">
        <v>734</v>
      </c>
      <c r="C443" s="7" t="s">
        <v>734</v>
      </c>
      <c r="D443" s="52" t="s">
        <v>183</v>
      </c>
      <c r="E443" s="8" t="s">
        <v>750</v>
      </c>
      <c r="F443" s="17">
        <v>30</v>
      </c>
      <c r="G443" s="17">
        <v>35</v>
      </c>
      <c r="H443" s="17"/>
      <c r="I443" s="20"/>
      <c r="J443" s="7" t="s">
        <v>710</v>
      </c>
      <c r="K443" s="23"/>
      <c r="L443" s="7"/>
      <c r="M443" s="7" t="s">
        <v>184</v>
      </c>
      <c r="N443" s="7" t="s">
        <v>184</v>
      </c>
      <c r="O443" s="7" t="s">
        <v>1289</v>
      </c>
      <c r="P443" s="7"/>
      <c r="Q443" s="7"/>
    </row>
    <row r="444" spans="1:17" s="5" customFormat="1" ht="122.25" customHeight="1">
      <c r="A444" s="12">
        <f t="shared" si="2"/>
        <v>22</v>
      </c>
      <c r="B444" s="7" t="s">
        <v>185</v>
      </c>
      <c r="C444" s="7" t="s">
        <v>185</v>
      </c>
      <c r="D444" s="52" t="s">
        <v>187</v>
      </c>
      <c r="E444" s="8" t="s">
        <v>841</v>
      </c>
      <c r="F444" s="17">
        <v>7</v>
      </c>
      <c r="G444" s="17">
        <v>7</v>
      </c>
      <c r="H444" s="17"/>
      <c r="I444" s="20"/>
      <c r="J444" s="7"/>
      <c r="K444" s="23"/>
      <c r="L444" s="7"/>
      <c r="M444" s="7" t="s">
        <v>186</v>
      </c>
      <c r="N444" s="7" t="s">
        <v>186</v>
      </c>
      <c r="O444" s="7" t="s">
        <v>1289</v>
      </c>
      <c r="P444" s="7"/>
      <c r="Q444" s="7"/>
    </row>
    <row r="445" spans="1:17" s="5" customFormat="1" ht="115.5" customHeight="1">
      <c r="A445" s="12">
        <f t="shared" si="2"/>
        <v>23</v>
      </c>
      <c r="B445" s="7" t="s">
        <v>188</v>
      </c>
      <c r="C445" s="7" t="s">
        <v>188</v>
      </c>
      <c r="D445" s="52" t="s">
        <v>684</v>
      </c>
      <c r="E445" s="8" t="s">
        <v>750</v>
      </c>
      <c r="F445" s="17"/>
      <c r="G445" s="17">
        <v>36</v>
      </c>
      <c r="H445" s="17"/>
      <c r="I445" s="20"/>
      <c r="J445" s="7" t="s">
        <v>710</v>
      </c>
      <c r="K445" s="23"/>
      <c r="L445" s="7"/>
      <c r="M445" s="7" t="s">
        <v>685</v>
      </c>
      <c r="N445" s="7" t="s">
        <v>685</v>
      </c>
      <c r="O445" s="7" t="s">
        <v>1289</v>
      </c>
      <c r="P445" s="7"/>
      <c r="Q445" s="7"/>
    </row>
    <row r="446" spans="1:17" s="5" customFormat="1" ht="93" customHeight="1">
      <c r="A446" s="12">
        <f t="shared" si="2"/>
        <v>24</v>
      </c>
      <c r="B446" s="7" t="s">
        <v>618</v>
      </c>
      <c r="C446" s="7" t="s">
        <v>618</v>
      </c>
      <c r="D446" s="52" t="s">
        <v>320</v>
      </c>
      <c r="E446" s="8" t="s">
        <v>750</v>
      </c>
      <c r="F446" s="17">
        <v>43</v>
      </c>
      <c r="G446" s="17">
        <v>43</v>
      </c>
      <c r="H446" s="17"/>
      <c r="I446" s="20"/>
      <c r="J446" s="7" t="s">
        <v>710</v>
      </c>
      <c r="K446" s="23"/>
      <c r="L446" s="7"/>
      <c r="M446" s="7" t="s">
        <v>619</v>
      </c>
      <c r="N446" s="7" t="s">
        <v>620</v>
      </c>
      <c r="O446" s="7" t="s">
        <v>1289</v>
      </c>
      <c r="P446" s="7"/>
      <c r="Q446" s="7"/>
    </row>
    <row r="447" spans="1:17" s="5" customFormat="1" ht="115.5" customHeight="1">
      <c r="A447" s="12">
        <f t="shared" si="2"/>
        <v>25</v>
      </c>
      <c r="B447" s="7" t="s">
        <v>621</v>
      </c>
      <c r="C447" s="7" t="s">
        <v>621</v>
      </c>
      <c r="D447" s="52" t="s">
        <v>266</v>
      </c>
      <c r="E447" s="8" t="s">
        <v>750</v>
      </c>
      <c r="F447" s="17">
        <v>23</v>
      </c>
      <c r="G447" s="17">
        <v>23</v>
      </c>
      <c r="H447" s="17"/>
      <c r="I447" s="20"/>
      <c r="J447" s="7" t="s">
        <v>710</v>
      </c>
      <c r="K447" s="23"/>
      <c r="L447" s="7"/>
      <c r="M447" s="7" t="s">
        <v>639</v>
      </c>
      <c r="N447" s="7" t="s">
        <v>620</v>
      </c>
      <c r="O447" s="7" t="s">
        <v>620</v>
      </c>
      <c r="P447" s="7"/>
      <c r="Q447" s="7"/>
    </row>
    <row r="448" spans="1:17" s="5" customFormat="1" ht="103.5" customHeight="1">
      <c r="A448" s="12">
        <f t="shared" si="2"/>
        <v>26</v>
      </c>
      <c r="B448" s="7" t="s">
        <v>640</v>
      </c>
      <c r="C448" s="7" t="s">
        <v>641</v>
      </c>
      <c r="D448" s="52" t="s">
        <v>952</v>
      </c>
      <c r="E448" s="8" t="s">
        <v>750</v>
      </c>
      <c r="F448" s="17">
        <v>30</v>
      </c>
      <c r="G448" s="17">
        <v>31</v>
      </c>
      <c r="H448" s="17"/>
      <c r="I448" s="20"/>
      <c r="J448" s="7" t="s">
        <v>710</v>
      </c>
      <c r="K448" s="23"/>
      <c r="L448" s="7"/>
      <c r="M448" s="7" t="s">
        <v>413</v>
      </c>
      <c r="N448" s="7" t="s">
        <v>620</v>
      </c>
      <c r="O448" s="7" t="s">
        <v>620</v>
      </c>
      <c r="P448" s="7"/>
      <c r="Q448" s="7"/>
    </row>
    <row r="449" spans="1:17" s="5" customFormat="1" ht="105" customHeight="1">
      <c r="A449" s="12">
        <f t="shared" si="2"/>
        <v>27</v>
      </c>
      <c r="B449" s="7" t="s">
        <v>414</v>
      </c>
      <c r="C449" s="7" t="s">
        <v>414</v>
      </c>
      <c r="D449" s="52" t="s">
        <v>415</v>
      </c>
      <c r="E449" s="8" t="s">
        <v>750</v>
      </c>
      <c r="F449" s="17">
        <v>60</v>
      </c>
      <c r="G449" s="17">
        <v>60</v>
      </c>
      <c r="H449" s="17"/>
      <c r="I449" s="20"/>
      <c r="J449" s="7" t="s">
        <v>710</v>
      </c>
      <c r="K449" s="23"/>
      <c r="L449" s="7"/>
      <c r="M449" s="7" t="s">
        <v>5</v>
      </c>
      <c r="N449" s="7" t="s">
        <v>620</v>
      </c>
      <c r="O449" s="7" t="s">
        <v>620</v>
      </c>
      <c r="P449" s="7"/>
      <c r="Q449" s="7"/>
    </row>
    <row r="450" spans="1:17" s="5" customFormat="1" ht="91.5" customHeight="1">
      <c r="A450" s="12">
        <f t="shared" si="2"/>
        <v>28</v>
      </c>
      <c r="B450" s="7" t="s">
        <v>6</v>
      </c>
      <c r="C450" s="7" t="s">
        <v>6</v>
      </c>
      <c r="D450" s="52" t="s">
        <v>7</v>
      </c>
      <c r="E450" s="8" t="s">
        <v>750</v>
      </c>
      <c r="F450" s="17">
        <v>20</v>
      </c>
      <c r="G450" s="17">
        <v>20</v>
      </c>
      <c r="H450" s="17"/>
      <c r="I450" s="20"/>
      <c r="J450" s="7" t="s">
        <v>710</v>
      </c>
      <c r="K450" s="23"/>
      <c r="L450" s="7"/>
      <c r="M450" s="7" t="s">
        <v>8</v>
      </c>
      <c r="N450" s="7" t="s">
        <v>620</v>
      </c>
      <c r="O450" s="7" t="s">
        <v>620</v>
      </c>
      <c r="P450" s="7"/>
      <c r="Q450" s="7"/>
    </row>
    <row r="451" spans="1:17" s="5" customFormat="1" ht="70.5" customHeight="1">
      <c r="A451" s="12">
        <f t="shared" si="2"/>
        <v>29</v>
      </c>
      <c r="B451" s="7" t="s">
        <v>9</v>
      </c>
      <c r="C451" s="7" t="s">
        <v>9</v>
      </c>
      <c r="D451" s="52" t="s">
        <v>100</v>
      </c>
      <c r="E451" s="8" t="s">
        <v>750</v>
      </c>
      <c r="F451" s="17">
        <v>30</v>
      </c>
      <c r="G451" s="17">
        <v>29</v>
      </c>
      <c r="H451" s="17"/>
      <c r="I451" s="20"/>
      <c r="J451" s="7" t="s">
        <v>710</v>
      </c>
      <c r="K451" s="23"/>
      <c r="L451" s="7"/>
      <c r="M451" s="7" t="s">
        <v>10</v>
      </c>
      <c r="N451" s="7" t="s">
        <v>620</v>
      </c>
      <c r="O451" s="7" t="s">
        <v>620</v>
      </c>
      <c r="P451" s="7"/>
      <c r="Q451" s="7"/>
    </row>
    <row r="452" spans="1:17" s="5" customFormat="1" ht="336" customHeight="1">
      <c r="A452" s="12">
        <f t="shared" si="2"/>
        <v>30</v>
      </c>
      <c r="B452" s="7" t="s">
        <v>11</v>
      </c>
      <c r="C452" s="7" t="s">
        <v>13</v>
      </c>
      <c r="D452" s="52" t="s">
        <v>14</v>
      </c>
      <c r="E452" s="8" t="s">
        <v>750</v>
      </c>
      <c r="F452" s="17">
        <v>30</v>
      </c>
      <c r="G452" s="17">
        <v>27</v>
      </c>
      <c r="H452" s="17"/>
      <c r="I452" s="20"/>
      <c r="J452" s="7" t="s">
        <v>710</v>
      </c>
      <c r="K452" s="23"/>
      <c r="L452" s="7"/>
      <c r="M452" s="7" t="s">
        <v>15</v>
      </c>
      <c r="N452" s="7" t="s">
        <v>620</v>
      </c>
      <c r="O452" s="7" t="s">
        <v>620</v>
      </c>
      <c r="P452" s="7"/>
      <c r="Q452" s="7"/>
    </row>
    <row r="453" spans="1:17" s="5" customFormat="1" ht="69" customHeight="1">
      <c r="A453" s="12">
        <f t="shared" si="2"/>
        <v>31</v>
      </c>
      <c r="B453" s="7" t="s">
        <v>12</v>
      </c>
      <c r="C453" s="7" t="s">
        <v>16</v>
      </c>
      <c r="D453" s="52" t="s">
        <v>969</v>
      </c>
      <c r="E453" s="8" t="s">
        <v>750</v>
      </c>
      <c r="F453" s="17">
        <v>12</v>
      </c>
      <c r="G453" s="17">
        <v>12</v>
      </c>
      <c r="H453" s="17"/>
      <c r="I453" s="20"/>
      <c r="J453" s="7" t="s">
        <v>710</v>
      </c>
      <c r="K453" s="23"/>
      <c r="L453" s="7"/>
      <c r="M453" s="7" t="s">
        <v>970</v>
      </c>
      <c r="N453" s="7" t="s">
        <v>620</v>
      </c>
      <c r="O453" s="7" t="s">
        <v>620</v>
      </c>
      <c r="P453" s="7"/>
      <c r="Q453" s="7"/>
    </row>
    <row r="454" spans="1:17" s="5" customFormat="1" ht="90" customHeight="1">
      <c r="A454" s="12">
        <f t="shared" si="2"/>
        <v>32</v>
      </c>
      <c r="B454" s="7" t="s">
        <v>423</v>
      </c>
      <c r="C454" s="7" t="s">
        <v>424</v>
      </c>
      <c r="D454" s="52" t="s">
        <v>559</v>
      </c>
      <c r="E454" s="8" t="s">
        <v>841</v>
      </c>
      <c r="F454" s="17">
        <v>30</v>
      </c>
      <c r="G454" s="17">
        <v>30</v>
      </c>
      <c r="H454" s="17"/>
      <c r="I454" s="20"/>
      <c r="J454" s="7" t="s">
        <v>710</v>
      </c>
      <c r="K454" s="23"/>
      <c r="L454" s="7"/>
      <c r="M454" s="7" t="s">
        <v>560</v>
      </c>
      <c r="N454" s="7" t="s">
        <v>620</v>
      </c>
      <c r="O454" s="7" t="s">
        <v>620</v>
      </c>
      <c r="P454" s="7"/>
      <c r="Q454" s="7"/>
    </row>
    <row r="455" spans="1:17" s="5" customFormat="1" ht="146.25" customHeight="1">
      <c r="A455" s="12">
        <f t="shared" si="2"/>
        <v>33</v>
      </c>
      <c r="B455" s="7" t="s">
        <v>561</v>
      </c>
      <c r="C455" s="7" t="s">
        <v>562</v>
      </c>
      <c r="D455" s="52" t="s">
        <v>1267</v>
      </c>
      <c r="E455" s="8" t="s">
        <v>841</v>
      </c>
      <c r="F455" s="17">
        <v>63</v>
      </c>
      <c r="G455" s="17">
        <v>63</v>
      </c>
      <c r="H455" s="17"/>
      <c r="I455" s="20"/>
      <c r="J455" s="7" t="s">
        <v>710</v>
      </c>
      <c r="K455" s="23"/>
      <c r="L455" s="7"/>
      <c r="M455" s="7" t="s">
        <v>374</v>
      </c>
      <c r="N455" s="7" t="s">
        <v>620</v>
      </c>
      <c r="O455" s="7" t="s">
        <v>620</v>
      </c>
      <c r="P455" s="7"/>
      <c r="Q455" s="7"/>
    </row>
    <row r="456" spans="1:17" s="5" customFormat="1" ht="115.5" customHeight="1">
      <c r="A456" s="12">
        <f t="shared" si="2"/>
        <v>34</v>
      </c>
      <c r="B456" s="7" t="s">
        <v>375</v>
      </c>
      <c r="C456" s="7" t="s">
        <v>375</v>
      </c>
      <c r="D456" s="52" t="s">
        <v>684</v>
      </c>
      <c r="E456" s="8" t="s">
        <v>841</v>
      </c>
      <c r="F456" s="17">
        <v>18</v>
      </c>
      <c r="G456" s="17">
        <v>18</v>
      </c>
      <c r="H456" s="17"/>
      <c r="I456" s="20"/>
      <c r="J456" s="7" t="s">
        <v>710</v>
      </c>
      <c r="K456" s="23"/>
      <c r="L456" s="7"/>
      <c r="M456" s="7" t="s">
        <v>685</v>
      </c>
      <c r="N456" s="7" t="s">
        <v>620</v>
      </c>
      <c r="O456" s="7" t="s">
        <v>620</v>
      </c>
      <c r="P456" s="7"/>
      <c r="Q456" s="7"/>
    </row>
    <row r="457" spans="1:17" s="5" customFormat="1" ht="108" customHeight="1">
      <c r="A457" s="12">
        <f t="shared" si="2"/>
        <v>35</v>
      </c>
      <c r="B457" s="7" t="s">
        <v>422</v>
      </c>
      <c r="C457" s="7" t="s">
        <v>422</v>
      </c>
      <c r="D457" s="52" t="s">
        <v>34</v>
      </c>
      <c r="E457" s="8" t="s">
        <v>841</v>
      </c>
      <c r="F457" s="17">
        <v>1100</v>
      </c>
      <c r="G457" s="17">
        <v>1832</v>
      </c>
      <c r="H457" s="17"/>
      <c r="I457" s="20"/>
      <c r="J457" s="7" t="s">
        <v>710</v>
      </c>
      <c r="K457" s="23"/>
      <c r="L457" s="7"/>
      <c r="M457" s="7" t="s">
        <v>444</v>
      </c>
      <c r="N457" s="7" t="s">
        <v>444</v>
      </c>
      <c r="O457" s="7" t="s">
        <v>620</v>
      </c>
      <c r="P457" s="7"/>
      <c r="Q457" s="7"/>
    </row>
    <row r="458" spans="1:17" s="5" customFormat="1" ht="141.75" customHeight="1">
      <c r="A458" s="12">
        <f t="shared" si="2"/>
        <v>36</v>
      </c>
      <c r="B458" s="7" t="s">
        <v>445</v>
      </c>
      <c r="C458" s="7" t="s">
        <v>447</v>
      </c>
      <c r="D458" s="52" t="s">
        <v>448</v>
      </c>
      <c r="E458" s="8" t="s">
        <v>841</v>
      </c>
      <c r="F458" s="17">
        <v>30</v>
      </c>
      <c r="G458" s="17">
        <v>30</v>
      </c>
      <c r="H458" s="17"/>
      <c r="I458" s="20"/>
      <c r="J458" s="7" t="s">
        <v>710</v>
      </c>
      <c r="K458" s="23"/>
      <c r="L458" s="7"/>
      <c r="M458" s="7" t="s">
        <v>184</v>
      </c>
      <c r="N458" s="7" t="s">
        <v>184</v>
      </c>
      <c r="O458" s="7" t="s">
        <v>620</v>
      </c>
      <c r="P458" s="7"/>
      <c r="Q458" s="7"/>
    </row>
    <row r="459" spans="1:17" s="5" customFormat="1" ht="300" customHeight="1">
      <c r="A459" s="12">
        <f t="shared" si="2"/>
        <v>37</v>
      </c>
      <c r="B459" s="7" t="s">
        <v>446</v>
      </c>
      <c r="C459" s="7" t="s">
        <v>449</v>
      </c>
      <c r="D459" s="52" t="s">
        <v>450</v>
      </c>
      <c r="E459" s="8" t="s">
        <v>750</v>
      </c>
      <c r="F459" s="17">
        <v>20</v>
      </c>
      <c r="G459" s="17">
        <v>24</v>
      </c>
      <c r="H459" s="17"/>
      <c r="I459" s="20"/>
      <c r="J459" s="7" t="s">
        <v>710</v>
      </c>
      <c r="K459" s="23"/>
      <c r="L459" s="7"/>
      <c r="M459" s="7" t="s">
        <v>451</v>
      </c>
      <c r="N459" s="7" t="s">
        <v>451</v>
      </c>
      <c r="O459" s="7" t="s">
        <v>620</v>
      </c>
      <c r="P459" s="7"/>
      <c r="Q459" s="7"/>
    </row>
    <row r="460" spans="1:17" s="5" customFormat="1" ht="115.5" customHeight="1">
      <c r="A460" s="12">
        <f t="shared" si="2"/>
        <v>38</v>
      </c>
      <c r="B460" s="7" t="s">
        <v>452</v>
      </c>
      <c r="C460" s="7" t="s">
        <v>452</v>
      </c>
      <c r="D460" s="52" t="s">
        <v>453</v>
      </c>
      <c r="E460" s="8" t="s">
        <v>841</v>
      </c>
      <c r="F460" s="17">
        <v>30</v>
      </c>
      <c r="G460" s="17">
        <v>30</v>
      </c>
      <c r="H460" s="17"/>
      <c r="I460" s="20"/>
      <c r="J460" s="7" t="s">
        <v>710</v>
      </c>
      <c r="K460" s="23"/>
      <c r="L460" s="7"/>
      <c r="M460" s="7" t="s">
        <v>454</v>
      </c>
      <c r="N460" s="7" t="s">
        <v>454</v>
      </c>
      <c r="O460" s="7" t="s">
        <v>620</v>
      </c>
      <c r="P460" s="7"/>
      <c r="Q460" s="7"/>
    </row>
    <row r="461" spans="1:17" s="5" customFormat="1" ht="177.75" customHeight="1">
      <c r="A461" s="12">
        <f t="shared" si="2"/>
        <v>39</v>
      </c>
      <c r="B461" s="7" t="s">
        <v>455</v>
      </c>
      <c r="C461" s="7" t="s">
        <v>456</v>
      </c>
      <c r="D461" s="52" t="s">
        <v>457</v>
      </c>
      <c r="E461" s="8" t="s">
        <v>841</v>
      </c>
      <c r="F461" s="17">
        <v>60</v>
      </c>
      <c r="G461" s="17">
        <v>60</v>
      </c>
      <c r="H461" s="17"/>
      <c r="I461" s="20"/>
      <c r="J461" s="7" t="s">
        <v>710</v>
      </c>
      <c r="K461" s="23"/>
      <c r="L461" s="7"/>
      <c r="M461" s="7" t="s">
        <v>458</v>
      </c>
      <c r="N461" s="7" t="s">
        <v>458</v>
      </c>
      <c r="O461" s="7" t="s">
        <v>620</v>
      </c>
      <c r="P461" s="7"/>
      <c r="Q461" s="7"/>
    </row>
    <row r="462" spans="1:17" s="5" customFormat="1" ht="159.75" customHeight="1">
      <c r="A462" s="12">
        <f t="shared" si="2"/>
        <v>40</v>
      </c>
      <c r="B462" s="7" t="s">
        <v>459</v>
      </c>
      <c r="C462" s="7" t="s">
        <v>459</v>
      </c>
      <c r="D462" s="52" t="s">
        <v>460</v>
      </c>
      <c r="E462" s="8" t="s">
        <v>841</v>
      </c>
      <c r="F462" s="17">
        <v>30</v>
      </c>
      <c r="G462" s="17">
        <v>30</v>
      </c>
      <c r="H462" s="17"/>
      <c r="I462" s="20"/>
      <c r="J462" s="7" t="s">
        <v>710</v>
      </c>
      <c r="K462" s="23"/>
      <c r="L462" s="7"/>
      <c r="M462" s="7" t="s">
        <v>461</v>
      </c>
      <c r="N462" s="7" t="s">
        <v>461</v>
      </c>
      <c r="O462" s="7" t="s">
        <v>620</v>
      </c>
      <c r="P462" s="7"/>
      <c r="Q462" s="7"/>
    </row>
    <row r="463" spans="1:17" s="5" customFormat="1" ht="153" customHeight="1">
      <c r="A463" s="12">
        <f t="shared" si="2"/>
        <v>41</v>
      </c>
      <c r="B463" s="7" t="s">
        <v>462</v>
      </c>
      <c r="C463" s="7" t="s">
        <v>463</v>
      </c>
      <c r="D463" s="52" t="s">
        <v>464</v>
      </c>
      <c r="E463" s="8" t="s">
        <v>841</v>
      </c>
      <c r="F463" s="17">
        <v>30</v>
      </c>
      <c r="G463" s="17">
        <v>30</v>
      </c>
      <c r="H463" s="17"/>
      <c r="I463" s="20"/>
      <c r="J463" s="7" t="s">
        <v>710</v>
      </c>
      <c r="K463" s="23"/>
      <c r="L463" s="7"/>
      <c r="M463" s="7" t="s">
        <v>461</v>
      </c>
      <c r="N463" s="7" t="s">
        <v>461</v>
      </c>
      <c r="O463" s="7" t="s">
        <v>620</v>
      </c>
      <c r="P463" s="7"/>
      <c r="Q463" s="7"/>
    </row>
    <row r="464" spans="1:17" s="5" customFormat="1" ht="155.25" customHeight="1">
      <c r="A464" s="12">
        <f t="shared" si="2"/>
        <v>42</v>
      </c>
      <c r="B464" s="7" t="s">
        <v>465</v>
      </c>
      <c r="C464" s="7" t="s">
        <v>465</v>
      </c>
      <c r="D464" s="52" t="s">
        <v>466</v>
      </c>
      <c r="E464" s="8" t="s">
        <v>841</v>
      </c>
      <c r="F464" s="17">
        <v>30</v>
      </c>
      <c r="G464" s="17">
        <v>30</v>
      </c>
      <c r="H464" s="17"/>
      <c r="I464" s="20"/>
      <c r="J464" s="7" t="s">
        <v>710</v>
      </c>
      <c r="K464" s="23"/>
      <c r="L464" s="7"/>
      <c r="M464" s="7" t="s">
        <v>461</v>
      </c>
      <c r="N464" s="7" t="s">
        <v>461</v>
      </c>
      <c r="O464" s="7" t="s">
        <v>620</v>
      </c>
      <c r="P464" s="7"/>
      <c r="Q464" s="7"/>
    </row>
    <row r="465" spans="1:17" s="5" customFormat="1" ht="160.5" customHeight="1">
      <c r="A465" s="12">
        <f t="shared" si="2"/>
        <v>43</v>
      </c>
      <c r="B465" s="7" t="s">
        <v>467</v>
      </c>
      <c r="C465" s="7" t="s">
        <v>468</v>
      </c>
      <c r="D465" s="52" t="s">
        <v>469</v>
      </c>
      <c r="E465" s="8" t="s">
        <v>841</v>
      </c>
      <c r="F465" s="17">
        <v>30</v>
      </c>
      <c r="G465" s="17">
        <v>30</v>
      </c>
      <c r="H465" s="17"/>
      <c r="I465" s="20"/>
      <c r="J465" s="7" t="s">
        <v>710</v>
      </c>
      <c r="K465" s="23"/>
      <c r="L465" s="7"/>
      <c r="M465" s="7" t="s">
        <v>461</v>
      </c>
      <c r="N465" s="7" t="s">
        <v>461</v>
      </c>
      <c r="O465" s="7" t="s">
        <v>620</v>
      </c>
      <c r="P465" s="7"/>
      <c r="Q465" s="7"/>
    </row>
    <row r="466" spans="1:17" s="5" customFormat="1" ht="160.5" customHeight="1">
      <c r="A466" s="12">
        <f t="shared" si="2"/>
        <v>44</v>
      </c>
      <c r="B466" s="7" t="s">
        <v>470</v>
      </c>
      <c r="C466" s="7" t="s">
        <v>470</v>
      </c>
      <c r="D466" s="52" t="s">
        <v>471</v>
      </c>
      <c r="E466" s="8" t="s">
        <v>841</v>
      </c>
      <c r="F466" s="17">
        <v>30</v>
      </c>
      <c r="G466" s="17">
        <v>30</v>
      </c>
      <c r="H466" s="17"/>
      <c r="I466" s="20"/>
      <c r="J466" s="7" t="s">
        <v>710</v>
      </c>
      <c r="K466" s="23"/>
      <c r="L466" s="7"/>
      <c r="M466" s="7" t="s">
        <v>461</v>
      </c>
      <c r="N466" s="7" t="s">
        <v>461</v>
      </c>
      <c r="O466" s="7" t="s">
        <v>620</v>
      </c>
      <c r="P466" s="7"/>
      <c r="Q466" s="7"/>
    </row>
    <row r="467" spans="1:17" s="5" customFormat="1" ht="68.25" customHeight="1">
      <c r="A467" s="12">
        <f t="shared" si="2"/>
        <v>45</v>
      </c>
      <c r="B467" s="7" t="s">
        <v>472</v>
      </c>
      <c r="C467" s="7" t="s">
        <v>473</v>
      </c>
      <c r="D467" s="52" t="s">
        <v>1251</v>
      </c>
      <c r="E467" s="8" t="s">
        <v>841</v>
      </c>
      <c r="F467" s="17">
        <v>30</v>
      </c>
      <c r="G467" s="17">
        <v>30</v>
      </c>
      <c r="H467" s="17"/>
      <c r="I467" s="20"/>
      <c r="J467" s="7" t="s">
        <v>710</v>
      </c>
      <c r="K467" s="23"/>
      <c r="L467" s="7"/>
      <c r="M467" s="7" t="s">
        <v>1252</v>
      </c>
      <c r="N467" s="7" t="s">
        <v>1252</v>
      </c>
      <c r="O467" s="7" t="s">
        <v>620</v>
      </c>
      <c r="P467" s="7"/>
      <c r="Q467" s="7"/>
    </row>
    <row r="468" spans="1:17" s="5" customFormat="1" ht="93" customHeight="1">
      <c r="A468" s="12">
        <f t="shared" si="2"/>
        <v>46</v>
      </c>
      <c r="B468" s="7" t="s">
        <v>1253</v>
      </c>
      <c r="C468" s="7" t="s">
        <v>1253</v>
      </c>
      <c r="D468" s="52" t="s">
        <v>1254</v>
      </c>
      <c r="E468" s="8" t="s">
        <v>750</v>
      </c>
      <c r="F468" s="17">
        <v>20</v>
      </c>
      <c r="G468" s="17">
        <v>20</v>
      </c>
      <c r="H468" s="17"/>
      <c r="I468" s="20"/>
      <c r="J468" s="7" t="s">
        <v>710</v>
      </c>
      <c r="K468" s="23"/>
      <c r="L468" s="7"/>
      <c r="M468" s="7" t="s">
        <v>1252</v>
      </c>
      <c r="N468" s="7" t="s">
        <v>1252</v>
      </c>
      <c r="O468" s="7" t="s">
        <v>620</v>
      </c>
      <c r="P468" s="7"/>
      <c r="Q468" s="7"/>
    </row>
    <row r="469" spans="1:17" s="5" customFormat="1" ht="157.5" customHeight="1">
      <c r="A469" s="12">
        <f t="shared" si="2"/>
        <v>47</v>
      </c>
      <c r="B469" s="7" t="s">
        <v>1255</v>
      </c>
      <c r="C469" s="7" t="s">
        <v>1255</v>
      </c>
      <c r="D469" s="52" t="s">
        <v>1256</v>
      </c>
      <c r="E469" s="8" t="s">
        <v>750</v>
      </c>
      <c r="F469" s="17">
        <v>70</v>
      </c>
      <c r="G469" s="17">
        <v>70</v>
      </c>
      <c r="H469" s="17"/>
      <c r="I469" s="20"/>
      <c r="J469" s="7" t="s">
        <v>710</v>
      </c>
      <c r="K469" s="23"/>
      <c r="L469" s="7"/>
      <c r="M469" s="7" t="s">
        <v>461</v>
      </c>
      <c r="N469" s="7" t="s">
        <v>461</v>
      </c>
      <c r="O469" s="7" t="s">
        <v>620</v>
      </c>
      <c r="P469" s="7"/>
      <c r="Q469" s="7"/>
    </row>
    <row r="470" spans="1:17" s="5" customFormat="1" ht="159" customHeight="1">
      <c r="A470" s="12">
        <f t="shared" si="2"/>
        <v>48</v>
      </c>
      <c r="B470" s="7" t="s">
        <v>1257</v>
      </c>
      <c r="C470" s="7" t="s">
        <v>1258</v>
      </c>
      <c r="D470" s="52" t="s">
        <v>1259</v>
      </c>
      <c r="E470" s="8" t="s">
        <v>750</v>
      </c>
      <c r="F470" s="17">
        <v>19</v>
      </c>
      <c r="G470" s="17">
        <v>19</v>
      </c>
      <c r="H470" s="17"/>
      <c r="I470" s="20"/>
      <c r="J470" s="7" t="s">
        <v>710</v>
      </c>
      <c r="K470" s="23"/>
      <c r="L470" s="7"/>
      <c r="M470" s="7" t="s">
        <v>461</v>
      </c>
      <c r="N470" s="7" t="s">
        <v>461</v>
      </c>
      <c r="O470" s="7" t="s">
        <v>620</v>
      </c>
      <c r="P470" s="7"/>
      <c r="Q470" s="7"/>
    </row>
    <row r="471" spans="1:17" s="5" customFormat="1" ht="75.75" customHeight="1">
      <c r="A471" s="12">
        <f t="shared" si="2"/>
        <v>49</v>
      </c>
      <c r="B471" s="7" t="s">
        <v>1262</v>
      </c>
      <c r="C471" s="7" t="s">
        <v>1262</v>
      </c>
      <c r="D471" s="52" t="s">
        <v>453</v>
      </c>
      <c r="E471" s="8" t="s">
        <v>841</v>
      </c>
      <c r="F471" s="17">
        <v>30</v>
      </c>
      <c r="G471" s="17">
        <v>30</v>
      </c>
      <c r="H471" s="17"/>
      <c r="I471" s="20"/>
      <c r="J471" s="7" t="s">
        <v>710</v>
      </c>
      <c r="K471" s="23"/>
      <c r="L471" s="7"/>
      <c r="M471" s="7" t="s">
        <v>454</v>
      </c>
      <c r="N471" s="7" t="s">
        <v>454</v>
      </c>
      <c r="O471" s="7" t="s">
        <v>620</v>
      </c>
      <c r="P471" s="7"/>
      <c r="Q471" s="7"/>
    </row>
    <row r="472" spans="1:17" s="5" customFormat="1" ht="105.75" customHeight="1">
      <c r="A472" s="12">
        <f t="shared" si="2"/>
        <v>50</v>
      </c>
      <c r="B472" s="7" t="s">
        <v>1260</v>
      </c>
      <c r="C472" s="7" t="s">
        <v>1260</v>
      </c>
      <c r="D472" s="52" t="s">
        <v>1261</v>
      </c>
      <c r="E472" s="8" t="s">
        <v>841</v>
      </c>
      <c r="F472" s="17" t="s">
        <v>1263</v>
      </c>
      <c r="G472" s="17" t="s">
        <v>1264</v>
      </c>
      <c r="H472" s="17"/>
      <c r="I472" s="20"/>
      <c r="J472" s="7" t="s">
        <v>710</v>
      </c>
      <c r="K472" s="23"/>
      <c r="L472" s="7"/>
      <c r="M472" s="7" t="s">
        <v>444</v>
      </c>
      <c r="N472" s="7" t="s">
        <v>444</v>
      </c>
      <c r="O472" s="7" t="s">
        <v>620</v>
      </c>
      <c r="P472" s="7"/>
      <c r="Q472" s="7"/>
    </row>
    <row r="473" spans="1:17" s="5" customFormat="1" ht="87.75" customHeight="1">
      <c r="A473" s="12">
        <f t="shared" si="2"/>
        <v>51</v>
      </c>
      <c r="B473" s="7" t="s">
        <v>1265</v>
      </c>
      <c r="C473" s="7" t="s">
        <v>1265</v>
      </c>
      <c r="D473" s="52" t="s">
        <v>684</v>
      </c>
      <c r="E473" s="8" t="s">
        <v>750</v>
      </c>
      <c r="F473" s="17">
        <v>24</v>
      </c>
      <c r="G473" s="17">
        <v>24</v>
      </c>
      <c r="H473" s="17"/>
      <c r="I473" s="20"/>
      <c r="J473" s="7" t="s">
        <v>710</v>
      </c>
      <c r="K473" s="23"/>
      <c r="L473" s="7"/>
      <c r="M473" s="7" t="s">
        <v>685</v>
      </c>
      <c r="N473" s="7" t="s">
        <v>620</v>
      </c>
      <c r="O473" s="7" t="s">
        <v>620</v>
      </c>
      <c r="P473" s="7"/>
      <c r="Q473" s="7"/>
    </row>
    <row r="474" spans="1:17" s="5" customFormat="1" ht="68.25" customHeight="1">
      <c r="A474" s="12">
        <f t="shared" si="2"/>
        <v>52</v>
      </c>
      <c r="B474" s="7" t="s">
        <v>1266</v>
      </c>
      <c r="C474" s="7" t="s">
        <v>1266</v>
      </c>
      <c r="D474" s="52" t="s">
        <v>453</v>
      </c>
      <c r="E474" s="8" t="s">
        <v>841</v>
      </c>
      <c r="F474" s="17">
        <v>30</v>
      </c>
      <c r="G474" s="17">
        <v>30</v>
      </c>
      <c r="H474" s="17"/>
      <c r="I474" s="20"/>
      <c r="J474" s="7" t="s">
        <v>710</v>
      </c>
      <c r="K474" s="23"/>
      <c r="L474" s="7"/>
      <c r="M474" s="7" t="s">
        <v>454</v>
      </c>
      <c r="N474" s="7" t="s">
        <v>454</v>
      </c>
      <c r="O474" s="7" t="s">
        <v>620</v>
      </c>
      <c r="P474" s="7"/>
      <c r="Q474" s="7"/>
    </row>
    <row r="475" spans="1:17" s="5" customFormat="1" ht="102.75" customHeight="1">
      <c r="A475" s="12">
        <f t="shared" si="2"/>
        <v>53</v>
      </c>
      <c r="B475" s="7" t="s">
        <v>332</v>
      </c>
      <c r="C475" s="7" t="s">
        <v>333</v>
      </c>
      <c r="D475" s="52" t="s">
        <v>320</v>
      </c>
      <c r="E475" s="8" t="s">
        <v>750</v>
      </c>
      <c r="F475" s="17">
        <v>43</v>
      </c>
      <c r="G475" s="17">
        <v>43</v>
      </c>
      <c r="H475" s="17"/>
      <c r="I475" s="20"/>
      <c r="J475" s="7" t="s">
        <v>710</v>
      </c>
      <c r="K475" s="23"/>
      <c r="L475" s="7"/>
      <c r="M475" s="7" t="s">
        <v>334</v>
      </c>
      <c r="N475" s="7" t="s">
        <v>335</v>
      </c>
      <c r="O475" s="7" t="s">
        <v>620</v>
      </c>
      <c r="P475" s="7"/>
      <c r="Q475" s="7"/>
    </row>
    <row r="476" spans="1:17" s="5" customFormat="1" ht="69" customHeight="1">
      <c r="A476" s="12">
        <f t="shared" si="2"/>
        <v>54</v>
      </c>
      <c r="B476" s="7" t="s">
        <v>336</v>
      </c>
      <c r="C476" s="7" t="s">
        <v>336</v>
      </c>
      <c r="D476" s="52" t="s">
        <v>337</v>
      </c>
      <c r="E476" s="8" t="s">
        <v>750</v>
      </c>
      <c r="F476" s="17">
        <v>70</v>
      </c>
      <c r="G476" s="17">
        <v>98</v>
      </c>
      <c r="H476" s="17"/>
      <c r="I476" s="20"/>
      <c r="J476" s="7" t="s">
        <v>710</v>
      </c>
      <c r="K476" s="23"/>
      <c r="L476" s="7"/>
      <c r="M476" s="7" t="s">
        <v>338</v>
      </c>
      <c r="N476" s="7" t="s">
        <v>338</v>
      </c>
      <c r="O476" s="7" t="s">
        <v>620</v>
      </c>
      <c r="P476" s="7"/>
      <c r="Q476" s="7"/>
    </row>
    <row r="477" spans="1:17" s="5" customFormat="1" ht="144" customHeight="1">
      <c r="A477" s="12">
        <f t="shared" si="2"/>
        <v>55</v>
      </c>
      <c r="B477" s="7" t="s">
        <v>339</v>
      </c>
      <c r="C477" s="7" t="s">
        <v>339</v>
      </c>
      <c r="D477" s="52" t="s">
        <v>684</v>
      </c>
      <c r="E477" s="8" t="s">
        <v>750</v>
      </c>
      <c r="F477" s="17">
        <v>24</v>
      </c>
      <c r="G477" s="17">
        <v>24</v>
      </c>
      <c r="H477" s="17"/>
      <c r="I477" s="20"/>
      <c r="J477" s="7" t="s">
        <v>710</v>
      </c>
      <c r="K477" s="23"/>
      <c r="L477" s="7"/>
      <c r="M477" s="7" t="s">
        <v>685</v>
      </c>
      <c r="N477" s="7" t="s">
        <v>685</v>
      </c>
      <c r="O477" s="7" t="s">
        <v>620</v>
      </c>
      <c r="P477" s="7"/>
      <c r="Q477" s="7"/>
    </row>
    <row r="478" spans="1:17" s="5" customFormat="1" ht="91.5" customHeight="1">
      <c r="A478" s="12">
        <f t="shared" si="2"/>
        <v>56</v>
      </c>
      <c r="B478" s="7" t="s">
        <v>1389</v>
      </c>
      <c r="C478" s="7" t="s">
        <v>1389</v>
      </c>
      <c r="D478" s="52" t="s">
        <v>1390</v>
      </c>
      <c r="E478" s="8" t="s">
        <v>841</v>
      </c>
      <c r="F478" s="17">
        <v>5</v>
      </c>
      <c r="G478" s="17">
        <v>5</v>
      </c>
      <c r="H478" s="17"/>
      <c r="I478" s="20"/>
      <c r="J478" s="7" t="s">
        <v>710</v>
      </c>
      <c r="K478" s="23"/>
      <c r="L478" s="7"/>
      <c r="M478" s="7" t="s">
        <v>1396</v>
      </c>
      <c r="N478" s="7" t="s">
        <v>1396</v>
      </c>
      <c r="O478" s="7" t="s">
        <v>1376</v>
      </c>
      <c r="P478" s="7"/>
      <c r="Q478" s="7"/>
    </row>
    <row r="479" spans="1:17" s="5" customFormat="1" ht="134.25" customHeight="1">
      <c r="A479" s="12">
        <f t="shared" si="2"/>
        <v>57</v>
      </c>
      <c r="B479" s="7" t="s">
        <v>1391</v>
      </c>
      <c r="C479" s="7" t="s">
        <v>1392</v>
      </c>
      <c r="D479" s="52" t="s">
        <v>1393</v>
      </c>
      <c r="E479" s="8" t="s">
        <v>841</v>
      </c>
      <c r="F479" s="17">
        <v>25</v>
      </c>
      <c r="G479" s="17">
        <v>26</v>
      </c>
      <c r="H479" s="17"/>
      <c r="I479" s="20"/>
      <c r="J479" s="7" t="s">
        <v>710</v>
      </c>
      <c r="K479" s="23"/>
      <c r="L479" s="7"/>
      <c r="M479" s="7" t="s">
        <v>1397</v>
      </c>
      <c r="N479" s="7" t="s">
        <v>1398</v>
      </c>
      <c r="O479" s="7" t="s">
        <v>1376</v>
      </c>
      <c r="P479" s="7"/>
      <c r="Q479" s="7"/>
    </row>
    <row r="480" spans="1:17" s="5" customFormat="1" ht="184.5" customHeight="1">
      <c r="A480" s="12">
        <f t="shared" si="2"/>
        <v>58</v>
      </c>
      <c r="B480" s="7" t="s">
        <v>1394</v>
      </c>
      <c r="C480" s="7" t="s">
        <v>1394</v>
      </c>
      <c r="D480" s="52" t="s">
        <v>320</v>
      </c>
      <c r="E480" s="8" t="s">
        <v>750</v>
      </c>
      <c r="F480" s="17">
        <v>21</v>
      </c>
      <c r="G480" s="17">
        <v>21</v>
      </c>
      <c r="H480" s="17"/>
      <c r="I480" s="20"/>
      <c r="J480" s="7" t="s">
        <v>710</v>
      </c>
      <c r="K480" s="23"/>
      <c r="L480" s="7"/>
      <c r="M480" s="7" t="s">
        <v>733</v>
      </c>
      <c r="N480" s="7" t="s">
        <v>733</v>
      </c>
      <c r="O480" s="7" t="s">
        <v>1376</v>
      </c>
      <c r="P480" s="7"/>
      <c r="Q480" s="7"/>
    </row>
    <row r="481" spans="1:17" s="5" customFormat="1" ht="131.25" customHeight="1">
      <c r="A481" s="12">
        <f t="shared" si="2"/>
        <v>59</v>
      </c>
      <c r="B481" s="7" t="s">
        <v>1395</v>
      </c>
      <c r="C481" s="7" t="s">
        <v>1395</v>
      </c>
      <c r="D481" s="52" t="s">
        <v>684</v>
      </c>
      <c r="E481" s="8" t="s">
        <v>750</v>
      </c>
      <c r="F481" s="17">
        <v>32</v>
      </c>
      <c r="G481" s="17">
        <v>32</v>
      </c>
      <c r="H481" s="17"/>
      <c r="I481" s="20"/>
      <c r="J481" s="7" t="s">
        <v>710</v>
      </c>
      <c r="K481" s="23"/>
      <c r="L481" s="7"/>
      <c r="M481" s="7" t="s">
        <v>685</v>
      </c>
      <c r="N481" s="7" t="s">
        <v>685</v>
      </c>
      <c r="O481" s="7" t="s">
        <v>1376</v>
      </c>
      <c r="P481" s="7"/>
      <c r="Q481" s="7"/>
    </row>
    <row r="482" spans="1:17" s="5" customFormat="1" ht="69" customHeight="1">
      <c r="A482" s="12">
        <f t="shared" si="2"/>
        <v>60</v>
      </c>
      <c r="B482" s="7" t="s">
        <v>1399</v>
      </c>
      <c r="C482" s="7" t="s">
        <v>1399</v>
      </c>
      <c r="D482" s="52" t="s">
        <v>453</v>
      </c>
      <c r="E482" s="8" t="s">
        <v>841</v>
      </c>
      <c r="F482" s="17">
        <v>30</v>
      </c>
      <c r="G482" s="17">
        <v>30</v>
      </c>
      <c r="H482" s="17"/>
      <c r="I482" s="20"/>
      <c r="J482" s="7" t="s">
        <v>710</v>
      </c>
      <c r="K482" s="23"/>
      <c r="L482" s="7"/>
      <c r="M482" s="7" t="s">
        <v>454</v>
      </c>
      <c r="N482" s="7" t="s">
        <v>454</v>
      </c>
      <c r="O482" s="7" t="s">
        <v>1376</v>
      </c>
      <c r="P482" s="7"/>
      <c r="Q482" s="7"/>
    </row>
    <row r="483" spans="1:17" s="5" customFormat="1" ht="101.25" customHeight="1">
      <c r="A483" s="12">
        <f t="shared" si="2"/>
        <v>61</v>
      </c>
      <c r="B483" s="7" t="s">
        <v>1400</v>
      </c>
      <c r="C483" s="7" t="s">
        <v>1400</v>
      </c>
      <c r="D483" s="52" t="s">
        <v>684</v>
      </c>
      <c r="E483" s="8" t="s">
        <v>750</v>
      </c>
      <c r="F483" s="17"/>
      <c r="G483" s="17">
        <v>23</v>
      </c>
      <c r="H483" s="17"/>
      <c r="I483" s="20"/>
      <c r="J483" s="7" t="s">
        <v>710</v>
      </c>
      <c r="K483" s="23"/>
      <c r="L483" s="7"/>
      <c r="M483" s="7" t="s">
        <v>685</v>
      </c>
      <c r="N483" s="7" t="s">
        <v>685</v>
      </c>
      <c r="O483" s="7" t="s">
        <v>1376</v>
      </c>
      <c r="P483" s="7"/>
      <c r="Q483" s="7"/>
    </row>
    <row r="484" spans="1:17" s="5" customFormat="1" ht="69.75" customHeight="1">
      <c r="A484" s="12">
        <f t="shared" si="2"/>
        <v>62</v>
      </c>
      <c r="B484" s="7" t="s">
        <v>1372</v>
      </c>
      <c r="C484" s="7" t="s">
        <v>1372</v>
      </c>
      <c r="D484" s="52" t="s">
        <v>453</v>
      </c>
      <c r="E484" s="8" t="s">
        <v>841</v>
      </c>
      <c r="F484" s="17">
        <v>30</v>
      </c>
      <c r="G484" s="17">
        <v>30</v>
      </c>
      <c r="H484" s="17"/>
      <c r="I484" s="20"/>
      <c r="J484" s="7" t="s">
        <v>710</v>
      </c>
      <c r="K484" s="23"/>
      <c r="L484" s="7"/>
      <c r="M484" s="7" t="s">
        <v>1373</v>
      </c>
      <c r="N484" s="7" t="s">
        <v>1373</v>
      </c>
      <c r="O484" s="7" t="s">
        <v>620</v>
      </c>
      <c r="P484" s="7"/>
      <c r="Q484" s="7"/>
    </row>
    <row r="485" spans="1:17" s="5" customFormat="1" ht="73.5" customHeight="1">
      <c r="A485" s="12">
        <f t="shared" si="2"/>
        <v>63</v>
      </c>
      <c r="B485" s="7" t="s">
        <v>1374</v>
      </c>
      <c r="C485" s="7" t="s">
        <v>1374</v>
      </c>
      <c r="D485" s="52" t="s">
        <v>453</v>
      </c>
      <c r="E485" s="8" t="s">
        <v>841</v>
      </c>
      <c r="F485" s="17">
        <v>30</v>
      </c>
      <c r="G485" s="17">
        <v>30</v>
      </c>
      <c r="H485" s="17"/>
      <c r="I485" s="20"/>
      <c r="J485" s="7" t="s">
        <v>710</v>
      </c>
      <c r="K485" s="23"/>
      <c r="L485" s="7"/>
      <c r="M485" s="7" t="s">
        <v>1373</v>
      </c>
      <c r="N485" s="7" t="s">
        <v>1373</v>
      </c>
      <c r="O485" s="7" t="s">
        <v>620</v>
      </c>
      <c r="P485" s="7"/>
      <c r="Q485" s="7"/>
    </row>
    <row r="486" spans="1:17" s="5" customFormat="1" ht="172.5" customHeight="1">
      <c r="A486" s="12">
        <f t="shared" si="2"/>
        <v>64</v>
      </c>
      <c r="B486" s="7" t="s">
        <v>1375</v>
      </c>
      <c r="C486" s="7" t="s">
        <v>1375</v>
      </c>
      <c r="D486" s="52" t="s">
        <v>320</v>
      </c>
      <c r="E486" s="8" t="s">
        <v>750</v>
      </c>
      <c r="F486" s="17">
        <v>21</v>
      </c>
      <c r="G486" s="17">
        <v>21</v>
      </c>
      <c r="H486" s="17"/>
      <c r="I486" s="20"/>
      <c r="J486" s="7" t="s">
        <v>710</v>
      </c>
      <c r="K486" s="23"/>
      <c r="L486" s="7"/>
      <c r="M486" s="7" t="s">
        <v>733</v>
      </c>
      <c r="N486" s="7" t="s">
        <v>733</v>
      </c>
      <c r="O486" s="7" t="s">
        <v>1376</v>
      </c>
      <c r="P486" s="7"/>
      <c r="Q486" s="7"/>
    </row>
    <row r="487" spans="1:17" s="5" customFormat="1" ht="159.75" customHeight="1">
      <c r="A487" s="12">
        <f t="shared" si="2"/>
        <v>65</v>
      </c>
      <c r="B487" s="7" t="s">
        <v>1377</v>
      </c>
      <c r="C487" s="7" t="s">
        <v>1377</v>
      </c>
      <c r="D487" s="52" t="s">
        <v>1378</v>
      </c>
      <c r="E487" s="8" t="s">
        <v>750</v>
      </c>
      <c r="F487" s="17">
        <v>25</v>
      </c>
      <c r="G487" s="17">
        <v>29</v>
      </c>
      <c r="H487" s="17"/>
      <c r="I487" s="20"/>
      <c r="J487" s="7" t="s">
        <v>710</v>
      </c>
      <c r="K487" s="23"/>
      <c r="L487" s="7"/>
      <c r="M487" s="7" t="s">
        <v>1379</v>
      </c>
      <c r="N487" s="7" t="s">
        <v>1379</v>
      </c>
      <c r="O487" s="7" t="s">
        <v>1376</v>
      </c>
      <c r="P487" s="7"/>
      <c r="Q487" s="7"/>
    </row>
    <row r="488" spans="1:17" s="5" customFormat="1" ht="119.25" customHeight="1">
      <c r="A488" s="12">
        <f t="shared" si="2"/>
        <v>66</v>
      </c>
      <c r="B488" s="7" t="s">
        <v>1380</v>
      </c>
      <c r="C488" s="7" t="s">
        <v>1380</v>
      </c>
      <c r="D488" s="52" t="s">
        <v>1381</v>
      </c>
      <c r="E488" s="8" t="s">
        <v>841</v>
      </c>
      <c r="F488" s="17">
        <v>22</v>
      </c>
      <c r="G488" s="17">
        <v>23</v>
      </c>
      <c r="H488" s="17"/>
      <c r="I488" s="20"/>
      <c r="J488" s="7" t="s">
        <v>710</v>
      </c>
      <c r="K488" s="23"/>
      <c r="L488" s="7"/>
      <c r="M488" s="7" t="s">
        <v>1382</v>
      </c>
      <c r="N488" s="7" t="s">
        <v>1382</v>
      </c>
      <c r="O488" s="7" t="s">
        <v>1376</v>
      </c>
      <c r="P488" s="7"/>
      <c r="Q488" s="7"/>
    </row>
    <row r="489" spans="1:17" s="5" customFormat="1" ht="119.25" customHeight="1">
      <c r="A489" s="12">
        <f t="shared" si="2"/>
        <v>67</v>
      </c>
      <c r="B489" s="7" t="s">
        <v>1383</v>
      </c>
      <c r="C489" s="7" t="s">
        <v>1383</v>
      </c>
      <c r="D489" s="52" t="s">
        <v>1384</v>
      </c>
      <c r="E489" s="8" t="s">
        <v>841</v>
      </c>
      <c r="F489" s="17">
        <v>30</v>
      </c>
      <c r="G489" s="17">
        <v>76</v>
      </c>
      <c r="H489" s="17"/>
      <c r="I489" s="20"/>
      <c r="J489" s="7" t="s">
        <v>710</v>
      </c>
      <c r="K489" s="23"/>
      <c r="L489" s="7"/>
      <c r="M489" s="7" t="s">
        <v>1385</v>
      </c>
      <c r="N489" s="7" t="s">
        <v>1385</v>
      </c>
      <c r="O489" s="7" t="s">
        <v>1376</v>
      </c>
      <c r="P489" s="7"/>
      <c r="Q489" s="7"/>
    </row>
    <row r="490" spans="1:17" s="5" customFormat="1" ht="131.25" customHeight="1">
      <c r="A490" s="12">
        <f t="shared" si="2"/>
        <v>68</v>
      </c>
      <c r="B490" s="7" t="s">
        <v>1386</v>
      </c>
      <c r="C490" s="7" t="s">
        <v>1386</v>
      </c>
      <c r="D490" s="52" t="s">
        <v>1387</v>
      </c>
      <c r="E490" s="8" t="s">
        <v>841</v>
      </c>
      <c r="F490" s="17">
        <v>22</v>
      </c>
      <c r="G490" s="17">
        <v>27</v>
      </c>
      <c r="H490" s="17"/>
      <c r="I490" s="20"/>
      <c r="J490" s="7" t="s">
        <v>710</v>
      </c>
      <c r="K490" s="23"/>
      <c r="L490" s="7"/>
      <c r="M490" s="7" t="s">
        <v>1382</v>
      </c>
      <c r="N490" s="7" t="s">
        <v>1382</v>
      </c>
      <c r="O490" s="7" t="s">
        <v>1376</v>
      </c>
      <c r="P490" s="7"/>
      <c r="Q490" s="7"/>
    </row>
    <row r="491" spans="1:17" s="5" customFormat="1" ht="142.5" customHeight="1">
      <c r="A491" s="12">
        <f t="shared" si="2"/>
        <v>69</v>
      </c>
      <c r="B491" s="7" t="s">
        <v>1388</v>
      </c>
      <c r="C491" s="7" t="s">
        <v>1388</v>
      </c>
      <c r="D491" s="52" t="s">
        <v>684</v>
      </c>
      <c r="E491" s="8" t="s">
        <v>750</v>
      </c>
      <c r="F491" s="17"/>
      <c r="G491" s="17">
        <v>21</v>
      </c>
      <c r="H491" s="17"/>
      <c r="I491" s="20"/>
      <c r="J491" s="7" t="s">
        <v>710</v>
      </c>
      <c r="K491" s="23"/>
      <c r="L491" s="7"/>
      <c r="M491" s="7" t="s">
        <v>685</v>
      </c>
      <c r="N491" s="7" t="s">
        <v>685</v>
      </c>
      <c r="O491" s="7" t="s">
        <v>1376</v>
      </c>
      <c r="P491" s="7"/>
      <c r="Q491" s="7"/>
    </row>
    <row r="492" spans="1:17" s="5" customFormat="1" ht="93.75" customHeight="1">
      <c r="A492" s="12">
        <f aca="true" t="shared" si="3" ref="A492:A528">A491+1</f>
        <v>70</v>
      </c>
      <c r="B492" s="7" t="s">
        <v>1528</v>
      </c>
      <c r="C492" s="7" t="s">
        <v>1528</v>
      </c>
      <c r="D492" s="52" t="s">
        <v>320</v>
      </c>
      <c r="E492" s="8" t="s">
        <v>750</v>
      </c>
      <c r="F492" s="17">
        <v>40</v>
      </c>
      <c r="G492" s="17">
        <v>43</v>
      </c>
      <c r="H492" s="17"/>
      <c r="I492" s="20"/>
      <c r="J492" s="7" t="s">
        <v>710</v>
      </c>
      <c r="K492" s="23"/>
      <c r="L492" s="7"/>
      <c r="M492" s="7" t="s">
        <v>1529</v>
      </c>
      <c r="N492" s="7" t="s">
        <v>1530</v>
      </c>
      <c r="O492" s="7" t="s">
        <v>1530</v>
      </c>
      <c r="P492" s="7"/>
      <c r="Q492" s="7"/>
    </row>
    <row r="493" spans="1:17" s="5" customFormat="1" ht="106.5" customHeight="1">
      <c r="A493" s="12">
        <f t="shared" si="3"/>
        <v>71</v>
      </c>
      <c r="B493" s="7" t="s">
        <v>1531</v>
      </c>
      <c r="C493" s="7" t="s">
        <v>1531</v>
      </c>
      <c r="D493" s="52" t="s">
        <v>1532</v>
      </c>
      <c r="E493" s="8" t="s">
        <v>1533</v>
      </c>
      <c r="F493" s="17">
        <v>10000</v>
      </c>
      <c r="G493" s="17">
        <v>12000</v>
      </c>
      <c r="H493" s="17"/>
      <c r="I493" s="20"/>
      <c r="J493" s="7" t="s">
        <v>710</v>
      </c>
      <c r="K493" s="23"/>
      <c r="L493" s="7"/>
      <c r="M493" s="7" t="s">
        <v>1534</v>
      </c>
      <c r="N493" s="7" t="s">
        <v>1530</v>
      </c>
      <c r="O493" s="7" t="s">
        <v>1530</v>
      </c>
      <c r="P493" s="7"/>
      <c r="Q493" s="7"/>
    </row>
    <row r="494" spans="1:17" s="5" customFormat="1" ht="108" customHeight="1">
      <c r="A494" s="12">
        <f t="shared" si="3"/>
        <v>72</v>
      </c>
      <c r="B494" s="7" t="s">
        <v>1535</v>
      </c>
      <c r="C494" s="7" t="s">
        <v>1535</v>
      </c>
      <c r="D494" s="52" t="s">
        <v>1536</v>
      </c>
      <c r="E494" s="8" t="s">
        <v>1533</v>
      </c>
      <c r="F494" s="17">
        <v>70</v>
      </c>
      <c r="G494" s="17">
        <v>104</v>
      </c>
      <c r="H494" s="17"/>
      <c r="I494" s="20"/>
      <c r="J494" s="7" t="s">
        <v>710</v>
      </c>
      <c r="K494" s="23"/>
      <c r="L494" s="7"/>
      <c r="M494" s="7" t="s">
        <v>1534</v>
      </c>
      <c r="N494" s="7" t="s">
        <v>1530</v>
      </c>
      <c r="O494" s="7" t="s">
        <v>1530</v>
      </c>
      <c r="P494" s="7"/>
      <c r="Q494" s="7"/>
    </row>
    <row r="495" spans="1:17" s="5" customFormat="1" ht="107.25" customHeight="1">
      <c r="A495" s="12">
        <f t="shared" si="3"/>
        <v>73</v>
      </c>
      <c r="B495" s="7" t="s">
        <v>1538</v>
      </c>
      <c r="C495" s="7" t="s">
        <v>1538</v>
      </c>
      <c r="D495" s="52" t="s">
        <v>1537</v>
      </c>
      <c r="E495" s="8" t="s">
        <v>1533</v>
      </c>
      <c r="F495" s="17">
        <v>30</v>
      </c>
      <c r="G495" s="17">
        <v>32</v>
      </c>
      <c r="H495" s="17"/>
      <c r="I495" s="20"/>
      <c r="J495" s="7" t="s">
        <v>710</v>
      </c>
      <c r="K495" s="23"/>
      <c r="L495" s="7"/>
      <c r="M495" s="7" t="s">
        <v>1534</v>
      </c>
      <c r="N495" s="7" t="s">
        <v>1530</v>
      </c>
      <c r="O495" s="7" t="s">
        <v>1530</v>
      </c>
      <c r="P495" s="7"/>
      <c r="Q495" s="7"/>
    </row>
    <row r="496" spans="1:17" s="5" customFormat="1" ht="106.5" customHeight="1">
      <c r="A496" s="12">
        <f t="shared" si="3"/>
        <v>74</v>
      </c>
      <c r="B496" s="7" t="s">
        <v>1538</v>
      </c>
      <c r="C496" s="7" t="s">
        <v>1538</v>
      </c>
      <c r="D496" s="52" t="s">
        <v>1539</v>
      </c>
      <c r="E496" s="8" t="s">
        <v>1533</v>
      </c>
      <c r="F496" s="17">
        <v>30</v>
      </c>
      <c r="G496" s="17">
        <v>35</v>
      </c>
      <c r="H496" s="17"/>
      <c r="I496" s="20"/>
      <c r="J496" s="7" t="s">
        <v>710</v>
      </c>
      <c r="K496" s="23"/>
      <c r="L496" s="7"/>
      <c r="M496" s="7" t="s">
        <v>1534</v>
      </c>
      <c r="N496" s="7" t="s">
        <v>1530</v>
      </c>
      <c r="O496" s="7" t="s">
        <v>1530</v>
      </c>
      <c r="P496" s="7"/>
      <c r="Q496" s="7"/>
    </row>
    <row r="497" spans="1:17" s="5" customFormat="1" ht="91.5" customHeight="1">
      <c r="A497" s="12">
        <f t="shared" si="3"/>
        <v>75</v>
      </c>
      <c r="B497" s="7" t="s">
        <v>1540</v>
      </c>
      <c r="C497" s="7" t="s">
        <v>1540</v>
      </c>
      <c r="D497" s="52" t="s">
        <v>1541</v>
      </c>
      <c r="E497" s="8" t="s">
        <v>1545</v>
      </c>
      <c r="F497" s="17">
        <v>14</v>
      </c>
      <c r="G497" s="17">
        <v>14</v>
      </c>
      <c r="H497" s="17"/>
      <c r="I497" s="20"/>
      <c r="J497" s="7" t="s">
        <v>710</v>
      </c>
      <c r="K497" s="23"/>
      <c r="L497" s="7"/>
      <c r="M497" s="7" t="s">
        <v>1542</v>
      </c>
      <c r="N497" s="7" t="s">
        <v>1530</v>
      </c>
      <c r="O497" s="7" t="s">
        <v>1530</v>
      </c>
      <c r="P497" s="7"/>
      <c r="Q497" s="7"/>
    </row>
    <row r="498" spans="1:17" s="5" customFormat="1" ht="91.5" customHeight="1">
      <c r="A498" s="12">
        <f t="shared" si="3"/>
        <v>76</v>
      </c>
      <c r="B498" s="7" t="s">
        <v>1543</v>
      </c>
      <c r="C498" s="7" t="s">
        <v>1543</v>
      </c>
      <c r="D498" s="52" t="s">
        <v>1544</v>
      </c>
      <c r="E498" s="8" t="s">
        <v>1545</v>
      </c>
      <c r="F498" s="17">
        <v>50</v>
      </c>
      <c r="G498" s="17">
        <v>63</v>
      </c>
      <c r="H498" s="17"/>
      <c r="I498" s="20"/>
      <c r="J498" s="7" t="s">
        <v>710</v>
      </c>
      <c r="K498" s="23"/>
      <c r="L498" s="7"/>
      <c r="M498" s="7" t="s">
        <v>1546</v>
      </c>
      <c r="N498" s="7" t="s">
        <v>1530</v>
      </c>
      <c r="O498" s="7" t="s">
        <v>1530</v>
      </c>
      <c r="P498" s="7"/>
      <c r="Q498" s="7"/>
    </row>
    <row r="499" spans="1:17" s="5" customFormat="1" ht="93" customHeight="1">
      <c r="A499" s="12">
        <f t="shared" si="3"/>
        <v>77</v>
      </c>
      <c r="B499" s="7" t="s">
        <v>1547</v>
      </c>
      <c r="C499" s="7" t="s">
        <v>1547</v>
      </c>
      <c r="D499" s="52" t="s">
        <v>1548</v>
      </c>
      <c r="E499" s="8" t="s">
        <v>1545</v>
      </c>
      <c r="F499" s="17">
        <v>50</v>
      </c>
      <c r="G499" s="17">
        <v>56</v>
      </c>
      <c r="H499" s="17"/>
      <c r="I499" s="20"/>
      <c r="J499" s="7" t="s">
        <v>710</v>
      </c>
      <c r="K499" s="23"/>
      <c r="L499" s="7"/>
      <c r="M499" s="7" t="s">
        <v>1549</v>
      </c>
      <c r="N499" s="7" t="s">
        <v>1530</v>
      </c>
      <c r="O499" s="7" t="s">
        <v>1530</v>
      </c>
      <c r="P499" s="7"/>
      <c r="Q499" s="7"/>
    </row>
    <row r="500" spans="1:17" s="5" customFormat="1" ht="90.75" customHeight="1">
      <c r="A500" s="12">
        <f t="shared" si="3"/>
        <v>78</v>
      </c>
      <c r="B500" s="7" t="s">
        <v>1550</v>
      </c>
      <c r="C500" s="7" t="s">
        <v>1550</v>
      </c>
      <c r="D500" s="52" t="s">
        <v>1551</v>
      </c>
      <c r="E500" s="8" t="s">
        <v>1552</v>
      </c>
      <c r="F500" s="17">
        <v>9</v>
      </c>
      <c r="G500" s="17">
        <v>9</v>
      </c>
      <c r="H500" s="17"/>
      <c r="I500" s="20"/>
      <c r="J500" s="7" t="s">
        <v>710</v>
      </c>
      <c r="K500" s="23"/>
      <c r="L500" s="7"/>
      <c r="M500" s="7" t="s">
        <v>184</v>
      </c>
      <c r="N500" s="7" t="s">
        <v>1530</v>
      </c>
      <c r="O500" s="7" t="s">
        <v>1530</v>
      </c>
      <c r="P500" s="7"/>
      <c r="Q500" s="7"/>
    </row>
    <row r="501" spans="1:17" s="5" customFormat="1" ht="121.5" customHeight="1">
      <c r="A501" s="12">
        <f t="shared" si="3"/>
        <v>79</v>
      </c>
      <c r="B501" s="7" t="s">
        <v>1553</v>
      </c>
      <c r="C501" s="7" t="s">
        <v>1553</v>
      </c>
      <c r="D501" s="52" t="s">
        <v>1554</v>
      </c>
      <c r="E501" s="8" t="s">
        <v>1552</v>
      </c>
      <c r="F501" s="17">
        <v>40</v>
      </c>
      <c r="G501" s="17">
        <v>43</v>
      </c>
      <c r="H501" s="17"/>
      <c r="I501" s="20"/>
      <c r="J501" s="7" t="s">
        <v>710</v>
      </c>
      <c r="K501" s="23"/>
      <c r="L501" s="7"/>
      <c r="M501" s="7" t="s">
        <v>1555</v>
      </c>
      <c r="N501" s="7" t="s">
        <v>1530</v>
      </c>
      <c r="O501" s="7" t="s">
        <v>1530</v>
      </c>
      <c r="P501" s="7"/>
      <c r="Q501" s="7"/>
    </row>
    <row r="502" spans="1:17" s="5" customFormat="1" ht="93.75" customHeight="1">
      <c r="A502" s="12">
        <f t="shared" si="3"/>
        <v>80</v>
      </c>
      <c r="B502" s="7" t="s">
        <v>1556</v>
      </c>
      <c r="C502" s="7" t="s">
        <v>1556</v>
      </c>
      <c r="D502" s="52" t="s">
        <v>1558</v>
      </c>
      <c r="E502" s="8" t="s">
        <v>1559</v>
      </c>
      <c r="F502" s="17">
        <v>12</v>
      </c>
      <c r="G502" s="17">
        <v>12</v>
      </c>
      <c r="H502" s="17"/>
      <c r="I502" s="20"/>
      <c r="J502" s="7" t="s">
        <v>710</v>
      </c>
      <c r="K502" s="23"/>
      <c r="L502" s="7"/>
      <c r="M502" s="7" t="s">
        <v>1560</v>
      </c>
      <c r="N502" s="7" t="s">
        <v>1530</v>
      </c>
      <c r="O502" s="7" t="s">
        <v>1530</v>
      </c>
      <c r="P502" s="7"/>
      <c r="Q502" s="7"/>
    </row>
    <row r="503" spans="1:17" s="5" customFormat="1" ht="96" customHeight="1">
      <c r="A503" s="12">
        <f t="shared" si="3"/>
        <v>81</v>
      </c>
      <c r="B503" s="7" t="s">
        <v>1557</v>
      </c>
      <c r="C503" s="7" t="s">
        <v>1557</v>
      </c>
      <c r="D503" s="52" t="s">
        <v>1561</v>
      </c>
      <c r="E503" s="8" t="s">
        <v>1559</v>
      </c>
      <c r="F503" s="17">
        <v>60</v>
      </c>
      <c r="G503" s="17">
        <v>68</v>
      </c>
      <c r="H503" s="17"/>
      <c r="I503" s="20"/>
      <c r="J503" s="7" t="s">
        <v>710</v>
      </c>
      <c r="K503" s="23"/>
      <c r="L503" s="7"/>
      <c r="M503" s="7" t="s">
        <v>1560</v>
      </c>
      <c r="N503" s="7" t="s">
        <v>1530</v>
      </c>
      <c r="O503" s="7" t="s">
        <v>1530</v>
      </c>
      <c r="P503" s="7"/>
      <c r="Q503" s="7"/>
    </row>
    <row r="504" spans="1:17" s="5" customFormat="1" ht="106.5" customHeight="1">
      <c r="A504" s="12">
        <f t="shared" si="3"/>
        <v>82</v>
      </c>
      <c r="B504" s="7" t="s">
        <v>1562</v>
      </c>
      <c r="C504" s="7" t="s">
        <v>1562</v>
      </c>
      <c r="D504" s="52" t="s">
        <v>1563</v>
      </c>
      <c r="E504" s="8" t="s">
        <v>839</v>
      </c>
      <c r="F504" s="17">
        <v>60</v>
      </c>
      <c r="G504" s="17">
        <v>60</v>
      </c>
      <c r="H504" s="17"/>
      <c r="I504" s="20"/>
      <c r="J504" s="7" t="s">
        <v>710</v>
      </c>
      <c r="K504" s="23"/>
      <c r="L504" s="7"/>
      <c r="M504" s="7" t="s">
        <v>1564</v>
      </c>
      <c r="N504" s="7" t="s">
        <v>1530</v>
      </c>
      <c r="O504" s="7" t="s">
        <v>1530</v>
      </c>
      <c r="P504" s="7"/>
      <c r="Q504" s="7"/>
    </row>
    <row r="505" spans="1:17" s="5" customFormat="1" ht="91.5" customHeight="1">
      <c r="A505" s="12">
        <f t="shared" si="3"/>
        <v>83</v>
      </c>
      <c r="B505" s="7" t="s">
        <v>1565</v>
      </c>
      <c r="C505" s="7" t="s">
        <v>1565</v>
      </c>
      <c r="D505" s="52" t="s">
        <v>1566</v>
      </c>
      <c r="E505" s="8" t="s">
        <v>841</v>
      </c>
      <c r="F505" s="17">
        <v>30</v>
      </c>
      <c r="G505" s="17">
        <v>76</v>
      </c>
      <c r="H505" s="17"/>
      <c r="I505" s="20"/>
      <c r="J505" s="7" t="s">
        <v>710</v>
      </c>
      <c r="K505" s="23"/>
      <c r="L505" s="7"/>
      <c r="M505" s="7" t="s">
        <v>1385</v>
      </c>
      <c r="N505" s="7" t="s">
        <v>1530</v>
      </c>
      <c r="O505" s="7" t="s">
        <v>1530</v>
      </c>
      <c r="P505" s="7"/>
      <c r="Q505" s="7"/>
    </row>
    <row r="506" spans="1:17" s="5" customFormat="1" ht="138" customHeight="1">
      <c r="A506" s="12">
        <f t="shared" si="3"/>
        <v>84</v>
      </c>
      <c r="B506" s="7" t="s">
        <v>1567</v>
      </c>
      <c r="C506" s="7" t="s">
        <v>1567</v>
      </c>
      <c r="D506" s="52" t="s">
        <v>684</v>
      </c>
      <c r="E506" s="8" t="s">
        <v>750</v>
      </c>
      <c r="F506" s="17"/>
      <c r="G506" s="17">
        <v>20</v>
      </c>
      <c r="H506" s="17"/>
      <c r="I506" s="20"/>
      <c r="J506" s="7" t="s">
        <v>710</v>
      </c>
      <c r="K506" s="23"/>
      <c r="L506" s="7"/>
      <c r="M506" s="7" t="s">
        <v>685</v>
      </c>
      <c r="N506" s="7" t="s">
        <v>685</v>
      </c>
      <c r="O506" s="7" t="s">
        <v>1568</v>
      </c>
      <c r="P506" s="7"/>
      <c r="Q506" s="7"/>
    </row>
    <row r="507" spans="1:17" s="5" customFormat="1" ht="96" customHeight="1">
      <c r="A507" s="12">
        <f t="shared" si="3"/>
        <v>85</v>
      </c>
      <c r="B507" s="7" t="s">
        <v>1748</v>
      </c>
      <c r="C507" s="7" t="s">
        <v>1748</v>
      </c>
      <c r="D507" s="52" t="s">
        <v>320</v>
      </c>
      <c r="E507" s="8" t="s">
        <v>750</v>
      </c>
      <c r="F507" s="17">
        <v>43</v>
      </c>
      <c r="G507" s="17">
        <v>43</v>
      </c>
      <c r="H507" s="17"/>
      <c r="I507" s="20"/>
      <c r="J507" s="7" t="s">
        <v>710</v>
      </c>
      <c r="K507" s="23"/>
      <c r="L507" s="7"/>
      <c r="M507" s="7" t="s">
        <v>1529</v>
      </c>
      <c r="N507" s="7" t="s">
        <v>1530</v>
      </c>
      <c r="O507" s="7" t="s">
        <v>1530</v>
      </c>
      <c r="P507" s="7"/>
      <c r="Q507" s="7"/>
    </row>
    <row r="508" spans="1:17" s="5" customFormat="1" ht="103.5" customHeight="1">
      <c r="A508" s="12">
        <f t="shared" si="3"/>
        <v>86</v>
      </c>
      <c r="B508" s="7" t="s">
        <v>1749</v>
      </c>
      <c r="C508" s="7" t="s">
        <v>1750</v>
      </c>
      <c r="D508" s="52" t="s">
        <v>1751</v>
      </c>
      <c r="E508" s="8" t="s">
        <v>839</v>
      </c>
      <c r="F508" s="17">
        <v>25</v>
      </c>
      <c r="G508" s="17">
        <v>27</v>
      </c>
      <c r="H508" s="17"/>
      <c r="I508" s="20"/>
      <c r="J508" s="7" t="s">
        <v>710</v>
      </c>
      <c r="K508" s="23"/>
      <c r="L508" s="7"/>
      <c r="M508" s="7" t="s">
        <v>1752</v>
      </c>
      <c r="N508" s="7" t="s">
        <v>1530</v>
      </c>
      <c r="O508" s="7" t="s">
        <v>1530</v>
      </c>
      <c r="P508" s="7"/>
      <c r="Q508" s="7"/>
    </row>
    <row r="509" spans="1:17" s="5" customFormat="1" ht="94.5" customHeight="1">
      <c r="A509" s="12">
        <f t="shared" si="3"/>
        <v>87</v>
      </c>
      <c r="B509" s="7" t="s">
        <v>1753</v>
      </c>
      <c r="C509" s="7" t="s">
        <v>1754</v>
      </c>
      <c r="D509" s="52" t="s">
        <v>1751</v>
      </c>
      <c r="E509" s="8" t="s">
        <v>839</v>
      </c>
      <c r="F509" s="17"/>
      <c r="G509" s="17"/>
      <c r="H509" s="17"/>
      <c r="I509" s="20"/>
      <c r="J509" s="7" t="s">
        <v>710</v>
      </c>
      <c r="K509" s="23"/>
      <c r="L509" s="7"/>
      <c r="M509" s="7" t="s">
        <v>1752</v>
      </c>
      <c r="N509" s="7" t="s">
        <v>1530</v>
      </c>
      <c r="O509" s="7" t="s">
        <v>1530</v>
      </c>
      <c r="P509" s="7"/>
      <c r="Q509" s="7"/>
    </row>
    <row r="510" spans="1:17" s="5" customFormat="1" ht="98.25" customHeight="1">
      <c r="A510" s="12">
        <f t="shared" si="3"/>
        <v>88</v>
      </c>
      <c r="B510" s="7" t="s">
        <v>1755</v>
      </c>
      <c r="C510" s="7" t="s">
        <v>1756</v>
      </c>
      <c r="D510" s="52" t="s">
        <v>1757</v>
      </c>
      <c r="E510" s="8" t="s">
        <v>1552</v>
      </c>
      <c r="F510" s="17">
        <v>300</v>
      </c>
      <c r="G510" s="17">
        <v>326</v>
      </c>
      <c r="H510" s="17"/>
      <c r="I510" s="20"/>
      <c r="J510" s="7" t="s">
        <v>710</v>
      </c>
      <c r="K510" s="23"/>
      <c r="L510" s="7"/>
      <c r="M510" s="7" t="s">
        <v>1758</v>
      </c>
      <c r="N510" s="7" t="s">
        <v>1759</v>
      </c>
      <c r="O510" s="7" t="s">
        <v>1759</v>
      </c>
      <c r="P510" s="7"/>
      <c r="Q510" s="7"/>
    </row>
    <row r="511" spans="1:17" s="5" customFormat="1" ht="186" customHeight="1">
      <c r="A511" s="12">
        <f t="shared" si="3"/>
        <v>89</v>
      </c>
      <c r="B511" s="7" t="s">
        <v>1760</v>
      </c>
      <c r="C511" s="7" t="s">
        <v>1760</v>
      </c>
      <c r="D511" s="52" t="s">
        <v>1761</v>
      </c>
      <c r="E511" s="8" t="s">
        <v>750</v>
      </c>
      <c r="F511" s="17"/>
      <c r="G511" s="17"/>
      <c r="H511" s="17"/>
      <c r="I511" s="20"/>
      <c r="J511" s="7" t="s">
        <v>710</v>
      </c>
      <c r="K511" s="23"/>
      <c r="L511" s="7"/>
      <c r="M511" s="7" t="s">
        <v>1762</v>
      </c>
      <c r="N511" s="7" t="s">
        <v>1759</v>
      </c>
      <c r="O511" s="7" t="s">
        <v>1759</v>
      </c>
      <c r="P511" s="7"/>
      <c r="Q511" s="7"/>
    </row>
    <row r="512" spans="1:17" s="5" customFormat="1" ht="107.25" customHeight="1">
      <c r="A512" s="12">
        <f t="shared" si="3"/>
        <v>90</v>
      </c>
      <c r="B512" s="7" t="s">
        <v>1763</v>
      </c>
      <c r="C512" s="7" t="s">
        <v>1763</v>
      </c>
      <c r="D512" s="52" t="s">
        <v>1764</v>
      </c>
      <c r="E512" s="8" t="s">
        <v>750</v>
      </c>
      <c r="F512" s="17">
        <v>40</v>
      </c>
      <c r="G512" s="17">
        <v>45</v>
      </c>
      <c r="H512" s="17"/>
      <c r="I512" s="20"/>
      <c r="J512" s="7" t="s">
        <v>710</v>
      </c>
      <c r="K512" s="23"/>
      <c r="L512" s="7"/>
      <c r="M512" s="7" t="s">
        <v>1765</v>
      </c>
      <c r="N512" s="7" t="s">
        <v>1759</v>
      </c>
      <c r="O512" s="7" t="s">
        <v>1759</v>
      </c>
      <c r="P512" s="7"/>
      <c r="Q512" s="7"/>
    </row>
    <row r="513" spans="1:17" s="5" customFormat="1" ht="96.75" customHeight="1">
      <c r="A513" s="12">
        <f t="shared" si="3"/>
        <v>91</v>
      </c>
      <c r="B513" s="7" t="s">
        <v>1766</v>
      </c>
      <c r="C513" s="7" t="s">
        <v>1766</v>
      </c>
      <c r="D513" s="52" t="s">
        <v>1767</v>
      </c>
      <c r="E513" s="8" t="s">
        <v>1552</v>
      </c>
      <c r="F513" s="17">
        <v>150</v>
      </c>
      <c r="G513" s="17">
        <v>170</v>
      </c>
      <c r="H513" s="17"/>
      <c r="I513" s="20"/>
      <c r="J513" s="7" t="s">
        <v>710</v>
      </c>
      <c r="K513" s="23"/>
      <c r="L513" s="7"/>
      <c r="M513" s="7" t="s">
        <v>1768</v>
      </c>
      <c r="N513" s="7" t="s">
        <v>1759</v>
      </c>
      <c r="O513" s="7" t="s">
        <v>1759</v>
      </c>
      <c r="P513" s="7"/>
      <c r="Q513" s="7"/>
    </row>
    <row r="514" spans="1:17" s="5" customFormat="1" ht="99" customHeight="1">
      <c r="A514" s="12">
        <f t="shared" si="3"/>
        <v>92</v>
      </c>
      <c r="B514" s="7" t="s">
        <v>1766</v>
      </c>
      <c r="C514" s="7" t="s">
        <v>1766</v>
      </c>
      <c r="D514" s="52" t="s">
        <v>1769</v>
      </c>
      <c r="E514" s="8" t="s">
        <v>839</v>
      </c>
      <c r="F514" s="17">
        <v>16</v>
      </c>
      <c r="G514" s="17">
        <v>16</v>
      </c>
      <c r="H514" s="17"/>
      <c r="I514" s="20"/>
      <c r="J514" s="7" t="s">
        <v>710</v>
      </c>
      <c r="K514" s="23"/>
      <c r="L514" s="7"/>
      <c r="M514" s="7" t="s">
        <v>1770</v>
      </c>
      <c r="N514" s="7" t="s">
        <v>1759</v>
      </c>
      <c r="O514" s="7" t="s">
        <v>1759</v>
      </c>
      <c r="P514" s="7"/>
      <c r="Q514" s="7"/>
    </row>
    <row r="515" spans="1:17" s="5" customFormat="1" ht="96.75" customHeight="1">
      <c r="A515" s="12">
        <f t="shared" si="3"/>
        <v>93</v>
      </c>
      <c r="B515" s="7" t="s">
        <v>1771</v>
      </c>
      <c r="C515" s="7" t="s">
        <v>1771</v>
      </c>
      <c r="D515" s="52" t="s">
        <v>1772</v>
      </c>
      <c r="E515" s="8" t="s">
        <v>750</v>
      </c>
      <c r="F515" s="17">
        <v>25</v>
      </c>
      <c r="G515" s="17">
        <v>32</v>
      </c>
      <c r="H515" s="17"/>
      <c r="I515" s="20"/>
      <c r="J515" s="7" t="s">
        <v>710</v>
      </c>
      <c r="K515" s="23"/>
      <c r="L515" s="7"/>
      <c r="M515" s="7" t="s">
        <v>1773</v>
      </c>
      <c r="N515" s="7" t="s">
        <v>1759</v>
      </c>
      <c r="O515" s="7" t="s">
        <v>1759</v>
      </c>
      <c r="P515" s="7"/>
      <c r="Q515" s="7"/>
    </row>
    <row r="516" spans="1:17" s="5" customFormat="1" ht="104.25" customHeight="1">
      <c r="A516" s="12">
        <f t="shared" si="3"/>
        <v>94</v>
      </c>
      <c r="B516" s="7" t="s">
        <v>1774</v>
      </c>
      <c r="C516" s="7" t="s">
        <v>1774</v>
      </c>
      <c r="D516" s="52" t="s">
        <v>1775</v>
      </c>
      <c r="E516" s="8" t="s">
        <v>839</v>
      </c>
      <c r="F516" s="17">
        <v>25</v>
      </c>
      <c r="G516" s="17">
        <v>27</v>
      </c>
      <c r="H516" s="17"/>
      <c r="I516" s="20"/>
      <c r="J516" s="7" t="s">
        <v>710</v>
      </c>
      <c r="K516" s="23"/>
      <c r="L516" s="7"/>
      <c r="M516" s="7" t="s">
        <v>1776</v>
      </c>
      <c r="N516" s="7" t="s">
        <v>1759</v>
      </c>
      <c r="O516" s="7" t="s">
        <v>1759</v>
      </c>
      <c r="P516" s="7"/>
      <c r="Q516" s="7"/>
    </row>
    <row r="517" spans="1:17" s="5" customFormat="1" ht="96.75" customHeight="1">
      <c r="A517" s="12">
        <f t="shared" si="3"/>
        <v>95</v>
      </c>
      <c r="B517" s="7" t="s">
        <v>1777</v>
      </c>
      <c r="C517" s="7" t="s">
        <v>1778</v>
      </c>
      <c r="D517" s="52" t="s">
        <v>1779</v>
      </c>
      <c r="E517" s="8" t="s">
        <v>750</v>
      </c>
      <c r="F517" s="17">
        <v>70</v>
      </c>
      <c r="G517" s="17">
        <v>78</v>
      </c>
      <c r="H517" s="17"/>
      <c r="I517" s="20"/>
      <c r="J517" s="7" t="s">
        <v>710</v>
      </c>
      <c r="K517" s="23"/>
      <c r="L517" s="7"/>
      <c r="M517" s="7" t="s">
        <v>1780</v>
      </c>
      <c r="N517" s="7" t="s">
        <v>1759</v>
      </c>
      <c r="O517" s="7" t="s">
        <v>1759</v>
      </c>
      <c r="P517" s="7"/>
      <c r="Q517" s="7"/>
    </row>
    <row r="518" spans="1:17" s="5" customFormat="1" ht="72.75" customHeight="1">
      <c r="A518" s="12">
        <f t="shared" si="3"/>
        <v>96</v>
      </c>
      <c r="B518" s="7" t="s">
        <v>1781</v>
      </c>
      <c r="C518" s="7" t="s">
        <v>1781</v>
      </c>
      <c r="D518" s="52" t="s">
        <v>684</v>
      </c>
      <c r="E518" s="8" t="s">
        <v>750</v>
      </c>
      <c r="F518" s="17"/>
      <c r="G518" s="17">
        <v>21</v>
      </c>
      <c r="H518" s="17"/>
      <c r="I518" s="20"/>
      <c r="J518" s="7" t="s">
        <v>710</v>
      </c>
      <c r="K518" s="23"/>
      <c r="L518" s="7"/>
      <c r="M518" s="7" t="s">
        <v>1782</v>
      </c>
      <c r="N518" s="7" t="s">
        <v>1783</v>
      </c>
      <c r="O518" s="7" t="s">
        <v>1783</v>
      </c>
      <c r="P518" s="7"/>
      <c r="Q518" s="7"/>
    </row>
    <row r="519" spans="1:17" s="5" customFormat="1" ht="95.25" customHeight="1">
      <c r="A519" s="12">
        <f t="shared" si="3"/>
        <v>97</v>
      </c>
      <c r="B519" s="7" t="s">
        <v>1863</v>
      </c>
      <c r="C519" s="7" t="s">
        <v>1863</v>
      </c>
      <c r="D519" s="52" t="s">
        <v>1864</v>
      </c>
      <c r="E519" s="8"/>
      <c r="F519" s="17"/>
      <c r="G519" s="17"/>
      <c r="H519" s="17"/>
      <c r="I519" s="20"/>
      <c r="J519" s="7" t="s">
        <v>710</v>
      </c>
      <c r="K519" s="23"/>
      <c r="L519" s="7"/>
      <c r="M519" s="7" t="s">
        <v>1865</v>
      </c>
      <c r="N519" s="7" t="s">
        <v>1530</v>
      </c>
      <c r="O519" s="7" t="s">
        <v>1530</v>
      </c>
      <c r="P519" s="7"/>
      <c r="Q519" s="7"/>
    </row>
    <row r="520" spans="1:17" s="5" customFormat="1" ht="90" customHeight="1">
      <c r="A520" s="12">
        <f t="shared" si="3"/>
        <v>98</v>
      </c>
      <c r="B520" s="7" t="s">
        <v>1866</v>
      </c>
      <c r="C520" s="7" t="s">
        <v>1866</v>
      </c>
      <c r="D520" s="52" t="s">
        <v>1867</v>
      </c>
      <c r="E520" s="8" t="s">
        <v>839</v>
      </c>
      <c r="F520" s="17">
        <v>25</v>
      </c>
      <c r="G520" s="17">
        <v>25</v>
      </c>
      <c r="H520" s="17"/>
      <c r="I520" s="20"/>
      <c r="J520" s="7" t="s">
        <v>710</v>
      </c>
      <c r="K520" s="23"/>
      <c r="L520" s="7"/>
      <c r="M520" s="7" t="s">
        <v>1868</v>
      </c>
      <c r="N520" s="7" t="s">
        <v>1530</v>
      </c>
      <c r="O520" s="7" t="s">
        <v>1530</v>
      </c>
      <c r="P520" s="7"/>
      <c r="Q520" s="7"/>
    </row>
    <row r="521" spans="1:17" s="5" customFormat="1" ht="122.25" customHeight="1">
      <c r="A521" s="12">
        <f t="shared" si="3"/>
        <v>99</v>
      </c>
      <c r="B521" s="7" t="s">
        <v>1869</v>
      </c>
      <c r="C521" s="7" t="s">
        <v>1869</v>
      </c>
      <c r="D521" s="52" t="s">
        <v>320</v>
      </c>
      <c r="E521" s="8" t="s">
        <v>750</v>
      </c>
      <c r="F521" s="17">
        <v>21</v>
      </c>
      <c r="G521" s="17">
        <v>21</v>
      </c>
      <c r="H521" s="17"/>
      <c r="I521" s="20"/>
      <c r="J521" s="7" t="s">
        <v>710</v>
      </c>
      <c r="K521" s="23"/>
      <c r="L521" s="7"/>
      <c r="M521" s="7" t="s">
        <v>733</v>
      </c>
      <c r="N521" s="7" t="s">
        <v>1530</v>
      </c>
      <c r="O521" s="7" t="s">
        <v>1530</v>
      </c>
      <c r="P521" s="7"/>
      <c r="Q521" s="7"/>
    </row>
    <row r="522" spans="1:17" s="5" customFormat="1" ht="90" customHeight="1">
      <c r="A522" s="12">
        <f t="shared" si="3"/>
        <v>100</v>
      </c>
      <c r="B522" s="7" t="s">
        <v>1870</v>
      </c>
      <c r="C522" s="7" t="s">
        <v>1870</v>
      </c>
      <c r="D522" s="52" t="s">
        <v>1872</v>
      </c>
      <c r="E522" s="8" t="s">
        <v>1552</v>
      </c>
      <c r="F522" s="17">
        <v>11</v>
      </c>
      <c r="G522" s="17">
        <v>11</v>
      </c>
      <c r="H522" s="17"/>
      <c r="I522" s="20"/>
      <c r="J522" s="7" t="s">
        <v>710</v>
      </c>
      <c r="K522" s="23"/>
      <c r="L522" s="7"/>
      <c r="M522" s="7" t="s">
        <v>184</v>
      </c>
      <c r="N522" s="7" t="s">
        <v>1530</v>
      </c>
      <c r="O522" s="7" t="s">
        <v>1530</v>
      </c>
      <c r="P522" s="7"/>
      <c r="Q522" s="7"/>
    </row>
    <row r="523" spans="1:17" s="5" customFormat="1" ht="94.5" customHeight="1">
      <c r="A523" s="12">
        <f t="shared" si="3"/>
        <v>101</v>
      </c>
      <c r="B523" s="7" t="s">
        <v>1870</v>
      </c>
      <c r="C523" s="7" t="s">
        <v>1870</v>
      </c>
      <c r="D523" s="52" t="s">
        <v>1769</v>
      </c>
      <c r="E523" s="8" t="s">
        <v>839</v>
      </c>
      <c r="F523" s="17">
        <v>18</v>
      </c>
      <c r="G523" s="17">
        <v>18</v>
      </c>
      <c r="H523" s="17"/>
      <c r="I523" s="20"/>
      <c r="J523" s="7" t="s">
        <v>710</v>
      </c>
      <c r="K523" s="23"/>
      <c r="L523" s="7"/>
      <c r="M523" s="7" t="s">
        <v>1560</v>
      </c>
      <c r="N523" s="7" t="s">
        <v>1530</v>
      </c>
      <c r="O523" s="7" t="s">
        <v>1530</v>
      </c>
      <c r="P523" s="7"/>
      <c r="Q523" s="7"/>
    </row>
    <row r="524" spans="1:17" s="5" customFormat="1" ht="98.25" customHeight="1">
      <c r="A524" s="12">
        <f t="shared" si="3"/>
        <v>102</v>
      </c>
      <c r="B524" s="7" t="s">
        <v>1871</v>
      </c>
      <c r="C524" s="7" t="s">
        <v>1871</v>
      </c>
      <c r="D524" s="52" t="s">
        <v>1873</v>
      </c>
      <c r="E524" s="8" t="s">
        <v>1552</v>
      </c>
      <c r="F524" s="17">
        <v>23</v>
      </c>
      <c r="G524" s="17">
        <v>23</v>
      </c>
      <c r="H524" s="17"/>
      <c r="I524" s="20"/>
      <c r="J524" s="7" t="s">
        <v>710</v>
      </c>
      <c r="K524" s="23"/>
      <c r="L524" s="7"/>
      <c r="M524" s="7" t="s">
        <v>184</v>
      </c>
      <c r="N524" s="7" t="s">
        <v>1530</v>
      </c>
      <c r="O524" s="7" t="s">
        <v>1530</v>
      </c>
      <c r="P524" s="7"/>
      <c r="Q524" s="7"/>
    </row>
    <row r="525" spans="1:17" s="5" customFormat="1" ht="92.25" customHeight="1">
      <c r="A525" s="12">
        <f t="shared" si="3"/>
        <v>103</v>
      </c>
      <c r="B525" s="7" t="s">
        <v>1874</v>
      </c>
      <c r="C525" s="7" t="s">
        <v>1874</v>
      </c>
      <c r="D525" s="52" t="s">
        <v>1875</v>
      </c>
      <c r="E525" s="8" t="s">
        <v>839</v>
      </c>
      <c r="F525" s="17">
        <v>50</v>
      </c>
      <c r="G525" s="17">
        <v>56</v>
      </c>
      <c r="H525" s="17"/>
      <c r="I525" s="20"/>
      <c r="J525" s="7" t="s">
        <v>710</v>
      </c>
      <c r="K525" s="23"/>
      <c r="L525" s="7"/>
      <c r="M525" s="7" t="s">
        <v>1876</v>
      </c>
      <c r="N525" s="7" t="s">
        <v>1530</v>
      </c>
      <c r="O525" s="7" t="s">
        <v>1530</v>
      </c>
      <c r="P525" s="7"/>
      <c r="Q525" s="7"/>
    </row>
    <row r="526" spans="1:17" s="5" customFormat="1" ht="134.25" customHeight="1">
      <c r="A526" s="12">
        <f t="shared" si="3"/>
        <v>104</v>
      </c>
      <c r="B526" s="7" t="s">
        <v>1877</v>
      </c>
      <c r="C526" s="7" t="s">
        <v>1877</v>
      </c>
      <c r="D526" s="52" t="s">
        <v>1878</v>
      </c>
      <c r="E526" s="8" t="s">
        <v>839</v>
      </c>
      <c r="F526" s="17">
        <v>20</v>
      </c>
      <c r="G526" s="17">
        <v>23</v>
      </c>
      <c r="H526" s="17"/>
      <c r="I526" s="20"/>
      <c r="J526" s="7" t="s">
        <v>710</v>
      </c>
      <c r="K526" s="23"/>
      <c r="L526" s="7"/>
      <c r="M526" s="7" t="s">
        <v>1879</v>
      </c>
      <c r="N526" s="7" t="s">
        <v>1530</v>
      </c>
      <c r="O526" s="7" t="s">
        <v>1530</v>
      </c>
      <c r="P526" s="7"/>
      <c r="Q526" s="7"/>
    </row>
    <row r="527" spans="1:17" s="5" customFormat="1" ht="98.25" customHeight="1">
      <c r="A527" s="12">
        <f t="shared" si="3"/>
        <v>105</v>
      </c>
      <c r="B527" s="7" t="s">
        <v>1880</v>
      </c>
      <c r="C527" s="7" t="s">
        <v>1880</v>
      </c>
      <c r="D527" s="52" t="s">
        <v>1881</v>
      </c>
      <c r="E527" s="8" t="s">
        <v>839</v>
      </c>
      <c r="F527" s="17">
        <v>20</v>
      </c>
      <c r="G527" s="17">
        <v>24</v>
      </c>
      <c r="H527" s="17"/>
      <c r="I527" s="20"/>
      <c r="J527" s="7" t="s">
        <v>710</v>
      </c>
      <c r="K527" s="23"/>
      <c r="L527" s="7"/>
      <c r="M527" s="7" t="s">
        <v>1882</v>
      </c>
      <c r="N527" s="7" t="s">
        <v>1530</v>
      </c>
      <c r="O527" s="7" t="s">
        <v>1530</v>
      </c>
      <c r="P527" s="7"/>
      <c r="Q527" s="7"/>
    </row>
    <row r="528" spans="1:17" s="5" customFormat="1" ht="99" customHeight="1">
      <c r="A528" s="12">
        <f t="shared" si="3"/>
        <v>106</v>
      </c>
      <c r="B528" s="7" t="s">
        <v>1883</v>
      </c>
      <c r="C528" s="7" t="s">
        <v>1883</v>
      </c>
      <c r="D528" s="52" t="s">
        <v>684</v>
      </c>
      <c r="E528" s="8" t="s">
        <v>750</v>
      </c>
      <c r="F528" s="17"/>
      <c r="G528" s="17">
        <v>8</v>
      </c>
      <c r="H528" s="17"/>
      <c r="I528" s="20"/>
      <c r="J528" s="7" t="s">
        <v>710</v>
      </c>
      <c r="K528" s="23"/>
      <c r="L528" s="7"/>
      <c r="M528" s="7" t="s">
        <v>685</v>
      </c>
      <c r="N528" s="7" t="s">
        <v>1783</v>
      </c>
      <c r="O528" s="7" t="s">
        <v>1783</v>
      </c>
      <c r="P528" s="7"/>
      <c r="Q528" s="7"/>
    </row>
    <row r="529" spans="1:17" s="5" customFormat="1" ht="24.75" customHeight="1">
      <c r="A529" s="12"/>
      <c r="B529" s="7"/>
      <c r="C529" s="7"/>
      <c r="D529" s="52"/>
      <c r="E529" s="8"/>
      <c r="F529" s="17"/>
      <c r="G529" s="17"/>
      <c r="H529" s="17"/>
      <c r="I529" s="20"/>
      <c r="J529" s="7"/>
      <c r="K529" s="23"/>
      <c r="L529" s="7"/>
      <c r="M529" s="7"/>
      <c r="N529" s="7"/>
      <c r="O529" s="7"/>
      <c r="P529" s="7"/>
      <c r="Q529" s="7"/>
    </row>
    <row r="530" spans="2:4" ht="14.25" customHeight="1">
      <c r="B530" s="26"/>
      <c r="C530" s="109" t="s">
        <v>647</v>
      </c>
      <c r="D530" s="110"/>
    </row>
    <row r="531" ht="14.25" customHeight="1">
      <c r="C531" s="25"/>
    </row>
    <row r="532" spans="2:4" ht="14.25" customHeight="1">
      <c r="B532" s="32"/>
      <c r="C532" s="109" t="s">
        <v>648</v>
      </c>
      <c r="D532" s="110"/>
    </row>
    <row r="533" ht="14.25" customHeight="1">
      <c r="C533" s="25"/>
    </row>
    <row r="534" spans="1:17" ht="14.25" customHeight="1">
      <c r="A534" s="2"/>
      <c r="C534" s="25"/>
      <c r="D534" s="2"/>
      <c r="E534" s="2"/>
      <c r="F534" s="2"/>
      <c r="G534" s="2"/>
      <c r="H534" s="2"/>
      <c r="I534" s="22"/>
      <c r="J534" s="2"/>
      <c r="K534" s="22"/>
      <c r="L534" s="2"/>
      <c r="M534" s="2"/>
      <c r="N534" s="2"/>
      <c r="O534" s="2"/>
      <c r="P534" s="2"/>
      <c r="Q534" s="2"/>
    </row>
    <row r="535" spans="1:17" ht="14.25" customHeight="1">
      <c r="A535" s="2"/>
      <c r="B535" s="11">
        <v>23</v>
      </c>
      <c r="C535" s="109" t="s">
        <v>649</v>
      </c>
      <c r="D535" s="110"/>
      <c r="E535" s="2"/>
      <c r="F535" s="2"/>
      <c r="G535" s="2"/>
      <c r="H535" s="2"/>
      <c r="I535" s="22"/>
      <c r="J535" s="2"/>
      <c r="K535" s="22"/>
      <c r="L535" s="2"/>
      <c r="M535" s="2"/>
      <c r="N535" s="2"/>
      <c r="O535" s="2"/>
      <c r="P535" s="2"/>
      <c r="Q535" s="2"/>
    </row>
  </sheetData>
  <sheetProtection/>
  <mergeCells count="75">
    <mergeCell ref="M52:M53"/>
    <mergeCell ref="I3:L3"/>
    <mergeCell ref="A215:Q215"/>
    <mergeCell ref="A33:Q33"/>
    <mergeCell ref="P3:P6"/>
    <mergeCell ref="A29:Q29"/>
    <mergeCell ref="A49:Q49"/>
    <mergeCell ref="A8:Q8"/>
    <mergeCell ref="A16:Q16"/>
    <mergeCell ref="M50:M51"/>
    <mergeCell ref="A1:Q1"/>
    <mergeCell ref="A2:Q2"/>
    <mergeCell ref="N3:O5"/>
    <mergeCell ref="D3:D6"/>
    <mergeCell ref="Q3:Q6"/>
    <mergeCell ref="A3:A6"/>
    <mergeCell ref="M3:M6"/>
    <mergeCell ref="F3:H5"/>
    <mergeCell ref="A369:Q369"/>
    <mergeCell ref="A246:Q246"/>
    <mergeCell ref="A354:Q354"/>
    <mergeCell ref="A285:Q285"/>
    <mergeCell ref="A292:Q292"/>
    <mergeCell ref="A300:Q300"/>
    <mergeCell ref="A258:Q258"/>
    <mergeCell ref="A297:Q297"/>
    <mergeCell ref="A252:Q252"/>
    <mergeCell ref="A263:Q263"/>
    <mergeCell ref="A217:Q217"/>
    <mergeCell ref="A221:Q221"/>
    <mergeCell ref="A306:Q306"/>
    <mergeCell ref="A188:Q188"/>
    <mergeCell ref="B3:C5"/>
    <mergeCell ref="A47:Q47"/>
    <mergeCell ref="I4:J5"/>
    <mergeCell ref="K4:L5"/>
    <mergeCell ref="A42:Q42"/>
    <mergeCell ref="E3:E6"/>
    <mergeCell ref="A63:Q63"/>
    <mergeCell ref="A192:Q192"/>
    <mergeCell ref="A201:Q201"/>
    <mergeCell ref="A198:Q198"/>
    <mergeCell ref="A206:Q206"/>
    <mergeCell ref="M54:M55"/>
    <mergeCell ref="A56:Q56"/>
    <mergeCell ref="A21:Q21"/>
    <mergeCell ref="A212:Q212"/>
    <mergeCell ref="A269:Q269"/>
    <mergeCell ref="A228:Q228"/>
    <mergeCell ref="A229:Q229"/>
    <mergeCell ref="A349:Q349"/>
    <mergeCell ref="A313:Q313"/>
    <mergeCell ref="A328:Q328"/>
    <mergeCell ref="A333:Q333"/>
    <mergeCell ref="A338:Q338"/>
    <mergeCell ref="A319:Q319"/>
    <mergeCell ref="A279:Q279"/>
    <mergeCell ref="C532:D532"/>
    <mergeCell ref="A405:Q405"/>
    <mergeCell ref="A400:Q400"/>
    <mergeCell ref="A402:Q402"/>
    <mergeCell ref="A422:Q422"/>
    <mergeCell ref="A361:Q361"/>
    <mergeCell ref="A375:Q375"/>
    <mergeCell ref="A388:Q388"/>
    <mergeCell ref="A344:Q344"/>
    <mergeCell ref="C535:D535"/>
    <mergeCell ref="A415:Q415"/>
    <mergeCell ref="A421:Q421"/>
    <mergeCell ref="A418:Q418"/>
    <mergeCell ref="A381:Q381"/>
    <mergeCell ref="A387:Q387"/>
    <mergeCell ref="A410:Q410"/>
    <mergeCell ref="A393:Q393"/>
    <mergeCell ref="C530:D530"/>
  </mergeCells>
  <printOptions horizontalCentered="1"/>
  <pageMargins left="0" right="0" top="0.3937007874015748" bottom="0.3937007874015748" header="0.5118110236220472" footer="0.1968503937007874"/>
  <pageSetup horizontalDpi="600" verticalDpi="600" orientation="landscape" paperSize="9" scale="60" r:id="rId1"/>
  <headerFooter alignWithMargins="0">
    <oddFooter>&amp;R&amp;"Times New Roman,полужирный"&amp;P</oddFooter>
  </headerFooter>
  <rowBreaks count="9" manualBreakCount="9">
    <brk id="191" max="255" man="1"/>
    <brk id="200" max="255" man="1"/>
    <brk id="220" max="255" man="1"/>
    <brk id="245" max="255" man="1"/>
    <brk id="257" max="255" man="1"/>
    <brk id="268" max="255" man="1"/>
    <brk id="284" max="255" man="1"/>
    <brk id="305" max="255" man="1"/>
    <brk id="4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MLSP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franchuk</dc:creator>
  <cp:keywords/>
  <dc:description/>
  <cp:lastModifiedBy>Vladyslav Yancharuk</cp:lastModifiedBy>
  <cp:lastPrinted>2018-02-05T14:14:16Z</cp:lastPrinted>
  <dcterms:created xsi:type="dcterms:W3CDTF">2015-05-18T13:55:28Z</dcterms:created>
  <dcterms:modified xsi:type="dcterms:W3CDTF">2020-10-05T08:41:34Z</dcterms:modified>
  <cp:category/>
  <cp:version/>
  <cp:contentType/>
  <cp:contentStatus/>
</cp:coreProperties>
</file>