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ЦяКнига" defaultThemeVersion="124226"/>
  <bookViews>
    <workbookView xWindow="0" yWindow="1080" windowWidth="10185" windowHeight="7065"/>
  </bookViews>
  <sheets>
    <sheet name="2019" sheetId="4" r:id="rId1"/>
  </sheets>
  <definedNames>
    <definedName name="_xlnm._FilterDatabase" localSheetId="0" hidden="1">'2019'!$B$1:$B$413</definedName>
    <definedName name="_xlnm.Print_Titles" localSheetId="0">'2019'!$7:$7</definedName>
    <definedName name="_xlnm.Print_Area" localSheetId="0">'2019'!$A$1:$R$410</definedName>
  </definedNames>
  <calcPr calcId="145621"/>
</workbook>
</file>

<file path=xl/calcChain.xml><?xml version="1.0" encoding="utf-8"?>
<calcChain xmlns="http://schemas.openxmlformats.org/spreadsheetml/2006/main">
  <c r="L211" i="4" l="1"/>
  <c r="L22" i="4"/>
  <c r="L203" i="4" l="1"/>
  <c r="L204" i="4" l="1"/>
  <c r="L201" i="4"/>
  <c r="L202" i="4"/>
  <c r="L199" i="4"/>
  <c r="U212" i="4"/>
  <c r="S212" i="4"/>
  <c r="T207" i="4"/>
  <c r="U207" i="4"/>
  <c r="S207" i="4"/>
  <c r="S198" i="4"/>
  <c r="T297" i="4"/>
  <c r="U297" i="4"/>
  <c r="S297" i="4"/>
  <c r="T291" i="4"/>
  <c r="U291" i="4"/>
  <c r="S291" i="4"/>
  <c r="U287" i="4"/>
  <c r="T287" i="4"/>
  <c r="S287" i="4"/>
  <c r="U281" i="4"/>
  <c r="T281" i="4"/>
  <c r="S281" i="4"/>
  <c r="U276" i="4"/>
  <c r="T276" i="4"/>
  <c r="S276" i="4"/>
  <c r="T273" i="4"/>
  <c r="U273" i="4"/>
  <c r="S273" i="4"/>
  <c r="U270" i="4"/>
  <c r="T270" i="4"/>
  <c r="S270" i="4"/>
  <c r="U265" i="4"/>
  <c r="T265" i="4"/>
  <c r="S265" i="4"/>
  <c r="U262" i="4"/>
  <c r="T262" i="4"/>
  <c r="S262" i="4"/>
  <c r="U253" i="4"/>
  <c r="U258" i="4"/>
  <c r="T258" i="4"/>
  <c r="S258" i="4"/>
  <c r="T253" i="4"/>
  <c r="S253" i="4"/>
  <c r="U250" i="4"/>
  <c r="T250" i="4"/>
  <c r="S250" i="4"/>
  <c r="U245" i="4"/>
  <c r="T245" i="4"/>
  <c r="S245" i="4"/>
  <c r="S240" i="4"/>
  <c r="S197" i="4" s="1"/>
  <c r="U240" i="4"/>
  <c r="T240" i="4"/>
  <c r="U236" i="4"/>
  <c r="T236" i="4"/>
  <c r="S236" i="4"/>
  <c r="U232" i="4"/>
  <c r="T232" i="4"/>
  <c r="S232" i="4"/>
  <c r="U226" i="4"/>
  <c r="T226" i="4"/>
  <c r="S226" i="4"/>
  <c r="U220" i="4"/>
  <c r="T220" i="4"/>
  <c r="S220" i="4"/>
  <c r="U216" i="4"/>
  <c r="T216" i="4"/>
  <c r="S216" i="4"/>
  <c r="T212" i="4"/>
  <c r="T198" i="4"/>
  <c r="U198" i="4"/>
  <c r="U197" i="4" s="1"/>
  <c r="L208" i="4"/>
  <c r="L301" i="4"/>
  <c r="L242" i="4"/>
  <c r="T197" i="4" l="1"/>
  <c r="L67" i="4"/>
  <c r="H56" i="4" l="1"/>
  <c r="L56" i="4"/>
  <c r="I56" i="4"/>
  <c r="J103" i="4"/>
  <c r="L187" i="4"/>
  <c r="L89" i="4" l="1"/>
  <c r="L54" i="4" l="1"/>
  <c r="L244" i="4"/>
  <c r="L29" i="4"/>
  <c r="L28" i="4"/>
  <c r="L30" i="4"/>
  <c r="H103" i="4" l="1"/>
  <c r="I103" i="4"/>
  <c r="L246" i="4" l="1"/>
  <c r="L261" i="4" l="1"/>
  <c r="L307" i="4" l="1"/>
  <c r="L311" i="4"/>
  <c r="L306" i="4"/>
  <c r="L310" i="4"/>
  <c r="L309" i="4"/>
  <c r="J309" i="4" l="1"/>
  <c r="L14" i="4" l="1"/>
  <c r="L13" i="4"/>
  <c r="L12" i="4"/>
  <c r="L11" i="4"/>
  <c r="L10" i="4"/>
  <c r="L9" i="4"/>
  <c r="L194" i="4" l="1"/>
  <c r="L94" i="4" l="1"/>
  <c r="L97" i="4"/>
  <c r="L101" i="4"/>
  <c r="L86" i="4"/>
  <c r="L91" i="4"/>
  <c r="L95" i="4"/>
  <c r="L90" i="4"/>
  <c r="L88" i="4"/>
  <c r="L99" i="4"/>
  <c r="L96" i="4"/>
  <c r="L84" i="4"/>
  <c r="L93" i="4"/>
  <c r="L98" i="4"/>
  <c r="L92" i="4"/>
  <c r="L87" i="4"/>
  <c r="L50" i="4" l="1"/>
  <c r="L52" i="4"/>
  <c r="L53" i="4"/>
  <c r="L51" i="4"/>
  <c r="L163" i="4"/>
  <c r="L206" i="4" l="1"/>
  <c r="L231" i="4"/>
  <c r="L209" i="4"/>
  <c r="L214" i="4"/>
  <c r="L296" i="4"/>
  <c r="L239" i="4"/>
  <c r="L257" i="4"/>
  <c r="L269" i="4"/>
  <c r="L267" i="4"/>
  <c r="L284" i="4"/>
  <c r="L248" i="4"/>
  <c r="L156" i="4" l="1"/>
  <c r="L151" i="4"/>
  <c r="L153" i="4"/>
  <c r="L149" i="4"/>
  <c r="L148" i="4"/>
  <c r="L152" i="4"/>
  <c r="L322" i="4"/>
  <c r="L324" i="4"/>
  <c r="L24" i="4" l="1"/>
  <c r="L159" i="4"/>
  <c r="L185" i="4"/>
  <c r="L167" i="4"/>
  <c r="L325" i="4" l="1"/>
  <c r="L314" i="4"/>
  <c r="L305" i="4"/>
  <c r="L321" i="4"/>
  <c r="L315" i="4"/>
  <c r="L303" i="4"/>
  <c r="L247" i="4" l="1"/>
  <c r="L249" i="4"/>
  <c r="L193" i="4" l="1"/>
  <c r="L20" i="4" l="1"/>
  <c r="L320" i="4" l="1"/>
  <c r="L165" i="4"/>
  <c r="L168" i="4" l="1"/>
  <c r="L293" i="4"/>
  <c r="L299" i="4"/>
  <c r="L275" i="4"/>
  <c r="L278" i="4"/>
  <c r="L290" i="4"/>
  <c r="L254" i="4"/>
  <c r="L230" i="4" l="1"/>
  <c r="L180" i="4" l="1"/>
  <c r="L26" i="4"/>
  <c r="L145" i="4" l="1"/>
  <c r="L143" i="4"/>
  <c r="L142" i="4"/>
  <c r="L147" i="4"/>
  <c r="L144" i="4"/>
  <c r="L184" i="4" l="1"/>
  <c r="L178" i="4" l="1"/>
  <c r="L205" i="4" l="1"/>
  <c r="L200" i="4"/>
  <c r="L32" i="4" l="1"/>
  <c r="I32" i="4"/>
  <c r="L189" i="4" l="1"/>
  <c r="L272" i="4" l="1"/>
  <c r="L162" i="4" l="1"/>
  <c r="L298" i="4" l="1"/>
  <c r="L274" i="4"/>
  <c r="L268" i="4"/>
  <c r="L238" i="4"/>
  <c r="L233" i="4"/>
  <c r="L221" i="4"/>
  <c r="L283" i="4"/>
  <c r="L155" i="4"/>
  <c r="I155" i="4"/>
  <c r="H155" i="4"/>
  <c r="L137" i="4"/>
  <c r="L195" i="4" l="1"/>
  <c r="L41" i="4" l="1"/>
  <c r="L323" i="4" l="1"/>
  <c r="L319" i="4"/>
  <c r="L66" i="4"/>
  <c r="L196" i="4" l="1"/>
  <c r="L280" i="4"/>
  <c r="L279" i="4"/>
  <c r="L235" i="4" l="1"/>
  <c r="L223" i="4"/>
  <c r="L288" i="4"/>
  <c r="L218" i="4"/>
  <c r="L282" i="4"/>
  <c r="L241" i="4" l="1"/>
  <c r="L219" i="4"/>
  <c r="G103" i="4" l="1"/>
  <c r="F103" i="4"/>
  <c r="G56" i="4"/>
  <c r="F56" i="4"/>
  <c r="J56" i="4"/>
  <c r="L33" i="4" l="1"/>
  <c r="L308" i="4" l="1"/>
  <c r="L317" i="4"/>
  <c r="L316" i="4"/>
  <c r="L304" i="4"/>
  <c r="L215" i="4" l="1"/>
  <c r="L256" i="4"/>
  <c r="L285" i="4"/>
  <c r="L213" i="4" l="1"/>
  <c r="L234" i="4" l="1"/>
  <c r="L300" i="4"/>
  <c r="L225" i="4"/>
  <c r="L237" i="4"/>
  <c r="L227" i="4"/>
  <c r="L266" i="4"/>
  <c r="L124" i="4"/>
  <c r="L127" i="4" l="1"/>
  <c r="L217" i="4" l="1"/>
  <c r="L46" i="4" l="1"/>
  <c r="L45" i="4" l="1"/>
  <c r="L264" i="4" l="1"/>
  <c r="L259" i="4"/>
  <c r="L224" i="4"/>
  <c r="L252" i="4" l="1"/>
  <c r="L229" i="4"/>
  <c r="L72" i="4"/>
  <c r="L70" i="4"/>
  <c r="L122" i="4"/>
  <c r="L123" i="4"/>
  <c r="L102" i="4" l="1"/>
  <c r="J161" i="4" l="1"/>
  <c r="L161" i="4"/>
  <c r="L294" i="4"/>
  <c r="L263" i="4"/>
  <c r="L295" i="4"/>
  <c r="L222" i="4"/>
  <c r="L210" i="4" l="1"/>
  <c r="L251" i="4"/>
  <c r="L228" i="4" l="1"/>
  <c r="L71" i="4"/>
  <c r="L68" i="4"/>
  <c r="L61" i="4"/>
  <c r="L65" i="4"/>
  <c r="L57" i="4"/>
  <c r="L69" i="4"/>
  <c r="L64" i="4"/>
  <c r="L73" i="4" l="1"/>
  <c r="L63" i="4"/>
  <c r="L58" i="4"/>
  <c r="L60" i="4"/>
  <c r="L62" i="4"/>
  <c r="L120" i="4"/>
  <c r="L118" i="4"/>
  <c r="L117" i="4"/>
  <c r="L121" i="4"/>
  <c r="L116" i="4"/>
  <c r="L119" i="4"/>
  <c r="L154" i="4"/>
  <c r="L18" i="4"/>
  <c r="L103" i="4" l="1"/>
  <c r="L313" i="4"/>
  <c r="L158" i="4"/>
  <c r="L318" i="4" l="1"/>
  <c r="L170" i="4"/>
  <c r="L174" i="4" l="1"/>
  <c r="L243" i="4" l="1"/>
  <c r="L271" i="4"/>
  <c r="L179" i="4" l="1"/>
  <c r="L292" i="4" l="1"/>
  <c r="L183" i="4" l="1"/>
  <c r="L44" i="4" l="1"/>
  <c r="L43" i="4"/>
  <c r="L172" i="4" l="1"/>
  <c r="L23" i="4" l="1"/>
  <c r="L181" i="4"/>
  <c r="L312" i="4" l="1"/>
  <c r="J318" i="4" l="1"/>
  <c r="J252" i="4" l="1"/>
  <c r="J191" i="4" l="1"/>
  <c r="A10" i="4" l="1"/>
  <c r="A11" i="4" l="1"/>
  <c r="A12" i="4" l="1"/>
  <c r="A13" i="4" l="1"/>
</calcChain>
</file>

<file path=xl/sharedStrings.xml><?xml version="1.0" encoding="utf-8"?>
<sst xmlns="http://schemas.openxmlformats.org/spreadsheetml/2006/main" count="3373" uniqueCount="1519">
  <si>
    <t>Громадська організація  "Спеціальна Олімпіада України"</t>
  </si>
  <si>
    <t>Громадська організація  "Всеукраїнський центр туризму осіб з інвалідністю"</t>
  </si>
  <si>
    <t>Всеукраїнський</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</si>
  <si>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</si>
  <si>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</si>
  <si>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</si>
  <si>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</si>
  <si>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</si>
  <si>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</si>
  <si>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</si>
  <si>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</si>
  <si>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</si>
  <si>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</si>
  <si>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</si>
  <si>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</si>
  <si>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</si>
  <si>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</si>
  <si>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</si>
  <si>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</si>
  <si>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</si>
  <si>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</si>
  <si>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</si>
  <si>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</si>
  <si>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</si>
  <si>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</si>
  <si>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</si>
  <si>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</si>
  <si>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</si>
  <si>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</si>
  <si>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</si>
  <si>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</si>
  <si>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ВГО “Коаліція захисту прав осіб з інвалідністю внаслідок інтелектуальних порушень"</t>
  </si>
  <si>
    <t>Громадська організація "Наукове товариство інвалідів "Інститут соціальної політики"</t>
  </si>
  <si>
    <t>Захід проведено.</t>
  </si>
  <si>
    <t>Є питання до такої інформацї</t>
  </si>
  <si>
    <t>Внесено зміни</t>
  </si>
  <si>
    <t>Донецька обласна організація інвалідів ВОІ СОІУ</t>
  </si>
  <si>
    <t>Закарпатське обласне товариство інвалідів ВОІ СОІУ</t>
  </si>
  <si>
    <t>Івано-Франківська громадська обласна асоціація інвалідів ВОІ СОІУ</t>
  </si>
  <si>
    <t>Київська обласна організація інвалідів ВОІ СОІУ</t>
  </si>
  <si>
    <t>Миколаївська обласна організація ВОІ СОІУ</t>
  </si>
  <si>
    <t>Результативність (програми) заходу</t>
  </si>
  <si>
    <t>Рівень проведення (всеукраїниський, обласний, ін.)</t>
  </si>
  <si>
    <t>В тому числі осіб з інвалідністю</t>
  </si>
  <si>
    <t>Всеукраїнська організація осіб з інвалідіністю "Гармонія"</t>
  </si>
  <si>
    <t xml:space="preserve">Всеукраїнська громадська організація інвалідів "Правозахисна спілка інвалідів"                                                                     </t>
  </si>
  <si>
    <t>1.1</t>
  </si>
  <si>
    <t>1.2</t>
  </si>
  <si>
    <t>1.3</t>
  </si>
  <si>
    <t>1.4</t>
  </si>
  <si>
    <t>1.5</t>
  </si>
  <si>
    <t>1.6</t>
  </si>
  <si>
    <t>1.7</t>
  </si>
  <si>
    <t>1.8</t>
  </si>
  <si>
    <t>1.9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</si>
  <si>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</si>
  <si>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</si>
  <si>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</si>
  <si>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</si>
  <si>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</si>
  <si>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</si>
  <si>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</si>
  <si>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</si>
  <si>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</si>
  <si>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</si>
  <si>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</si>
  <si>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</si>
  <si>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</si>
  <si>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</si>
  <si>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</si>
  <si>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</si>
  <si>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</si>
  <si>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</si>
  <si>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</si>
  <si>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</si>
  <si>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</si>
  <si>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</si>
  <si>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</si>
  <si>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</si>
  <si>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</si>
  <si>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</si>
  <si>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</si>
  <si>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</si>
  <si>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</si>
  <si>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</si>
  <si>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</si>
  <si>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</si>
  <si>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</si>
  <si>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</si>
  <si>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</si>
  <si>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4</t>
  </si>
  <si>
    <t>5</t>
  </si>
  <si>
    <t>Інформація про проведення заходу. Хто брав участь з числа представників Міністерства, інших ЦОВВ, Фонду соціального захисту інвалідів, МОВВ, органів місцевого самоврядування. Відмітка про своєчасність подання ГО звіту про проведення</t>
  </si>
  <si>
    <t>Хмельницьке обласне товариство ВОІ СОІУ</t>
  </si>
  <si>
    <t>Чернігівська обласна організація інвалідів ВОІ СОІУ</t>
  </si>
  <si>
    <t>№</t>
  </si>
  <si>
    <t>Дата та місце проведення заходу</t>
  </si>
  <si>
    <t>Запорізьке обласне товариство інвалідів ВОІ СОІУ</t>
  </si>
  <si>
    <t>Розміщення інформації про захід в ЗМІ</t>
  </si>
  <si>
    <t>Інша інформація</t>
  </si>
  <si>
    <t>Заплановано</t>
  </si>
  <si>
    <t xml:space="preserve">Фактично використано </t>
  </si>
  <si>
    <t>Запланована</t>
  </si>
  <si>
    <t>Фактична</t>
  </si>
  <si>
    <t>З Державного бюджету</t>
  </si>
  <si>
    <t xml:space="preserve">З інших джерел </t>
  </si>
  <si>
    <t>З інших джерел</t>
  </si>
  <si>
    <t>Всеукраїнська громадська організація інвалідів "Союз Чорнобиль України"</t>
  </si>
  <si>
    <t>Громадська організація "Спілка шахтарів-інвалідів України"</t>
  </si>
  <si>
    <t>Всеукраїнські заходи</t>
  </si>
  <si>
    <t>Волинська обласна організація ВОІ СОІУ</t>
  </si>
  <si>
    <t>Житомирська обласна організація інвалідів ВОІ СОІУ</t>
  </si>
  <si>
    <t>Обсяг бюджетних коштів, передбачених та витрачених на виконання програми (реалізацію проекту, заходу, інформація щодо залучення коштівз інших джерел (грн)</t>
  </si>
  <si>
    <t>Рівненське обласне об'єднання ВОІ СОІУ</t>
  </si>
  <si>
    <t>Тернопільська обласна організація ВОІ СОІУ</t>
  </si>
  <si>
    <t>Львівський обласний осередок ВОІ СОІУ</t>
  </si>
  <si>
    <t>Громадська організація "Всеукраїнська громадська організація "Всеукраїнський парламент працездатних інвалідів"</t>
  </si>
  <si>
    <t>Український національний фонд допомоги інвалідам Чорнобиля</t>
  </si>
  <si>
    <t>Анонс</t>
  </si>
  <si>
    <t>Інформація про його проведення</t>
  </si>
  <si>
    <t>Кіровоградська обласна організація інвалідів ВОІ СОІУ</t>
  </si>
  <si>
    <t>Луганська обласна асоціація інвалідів ВОІ СОІУ</t>
  </si>
  <si>
    <t>Одеська обласна організація інвалідів ВОІ СОІУ</t>
  </si>
  <si>
    <t>Харківська обласна рада (регіональний осередок) ВОІ СОІУ</t>
  </si>
  <si>
    <t>Черкаська обласна організація ВОІ СОІУ</t>
  </si>
  <si>
    <t>Чернівецька обласна організація інвалідів ВОІ СОІУ</t>
  </si>
  <si>
    <t>За рахунок інших джерел</t>
  </si>
  <si>
    <t>Всеукраїнська громадська організація інвалідів "Всеукраїнська асоціація працездатних інвалідів"</t>
  </si>
  <si>
    <t>Всеукраїнська громадська організація "Асоціація інвалідів - спинальників України"</t>
  </si>
  <si>
    <t>Всеукраїнська громадська організація "Спортивна федерація глухих України"</t>
  </si>
  <si>
    <t>Назва заходу</t>
  </si>
  <si>
    <t>Кількість учасників заходу</t>
  </si>
  <si>
    <t>Всеукраїнська спілка громадських організацій "Конфедерація громадських організацій інвалідів України"</t>
  </si>
  <si>
    <t xml:space="preserve">Громадська cпілка "Всеукраїнська спілка інвалідів Чорнобиля" </t>
  </si>
  <si>
    <t xml:space="preserve">Всеукраїнський захід «Організація реакреаційно-оздоровчого туризму в Україні» </t>
  </si>
  <si>
    <t>Регіональний</t>
  </si>
  <si>
    <t>Полтавський oбласний осередок ВОІ СОІУ</t>
  </si>
  <si>
    <t>Громадська спілка "Всеукраїнське громадське об'єднання  "Національна Асамблея людей з інвалідністю України"</t>
  </si>
  <si>
    <t>Регіональний семінар-тренінг для лідерів громадських об'єднань осіб з інвалідністю “Школа незалежного життя”</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</si>
  <si>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(БТ "Джерела", м. Київ)</t>
  </si>
  <si>
    <t>1.45</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</si>
  <si>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"Відкриті серця", м. Вінниця)</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</si>
  <si>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"Серце матері", м. Херсон)</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</si>
  <si>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"Білий ангел", м. Одеса)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</si>
  <si>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"Повір у себе", м. Маріуполь, Донецька обл. - 1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</si>
  <si>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"Сонячний промінь",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</si>
  <si>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"Созарін",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</si>
  <si>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Ужгород)</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</si>
  <si>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"Сонячне подвір'я",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</si>
  <si>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"Довіра",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</si>
  <si>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"Першоцвіт", м. Богуслав, Київська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</si>
  <si>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"Хмельницький фонд соціального захисту та реабілітації інвалідів з дитинства", м. Хмельницький)</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</si>
  <si>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"За рівні можливості", м. Херсон)</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</si>
  <si>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"КРОКуСвіт", м. Коломия, Ів.-Франківська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</si>
  <si>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"Родина", м. Київ)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</si>
  <si>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"Товариство Родина Кольпінга",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</si>
  <si>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"Ніка", м. Червоноград,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</si>
  <si>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"Промінь надії", м. Червоноград,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</si>
  <si>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"Лярш Ковчег", м. Львів)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</si>
  <si>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"Логос", м. Чернігів)</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</si>
  <si>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"Товариство Турбота", м. Шостка, Сумська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</si>
  <si>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"Діти сонця", м. Житомир)</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</si>
  <si>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"Насіння надії", м. Бердичів, Житомирська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</si>
  <si>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"Світло Христове", м. Сокаль,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</si>
  <si>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"Тавор", м. Новий Розділ, Львівська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</si>
  <si>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"Добродій", м. Бориспіль, Київська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</si>
  <si>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"Сонячні діти Херсонщини", м. Херсон)</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</si>
  <si>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Отинії", м. Отинія, Ів.-Франківська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</si>
  <si>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"Зоря надії", м. Кременець, Тернопільська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</si>
  <si>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"Назустріч долі", м. Жовті Води, Дніпропетровська обл.)</t>
  </si>
  <si>
    <t xml:space="preserve">Тематичний семінар для організацій-членів ВГО «Коаліція», що надають послуги з денного догляду для осіб з інвалідністю внаслідок інтелектуальної недостатності </t>
  </si>
  <si>
    <t>Моніторинг заходів Всеукраїнських громадських об'єднань осіб з інвалідністю на 2019 рік</t>
  </si>
  <si>
    <t xml:space="preserve">Всеукраїнський захід психологічної  адаптації  інвалідів різних нозологій </t>
  </si>
  <si>
    <t>Всеукраїнський рекреаційний захід для інвалідів різних нозологій</t>
  </si>
  <si>
    <t>Всеукраїнський адаптивно – рекреаційний захід для інвалідів різних нозологій</t>
  </si>
  <si>
    <t xml:space="preserve">Всеукраїнський захід по фізичній реабілітації серед  інвалідів різних нозологій </t>
  </si>
  <si>
    <t xml:space="preserve"> Всеукраїнський адаптивний захід  інвалідів різних нозологій</t>
  </si>
  <si>
    <t xml:space="preserve">Всеукраїнський семінар «Розвиток підприємництва серед осіб з інвалідністю, набутою внаслідок психічних розладів. Обмін досвідом».    </t>
  </si>
  <si>
    <t>Конференція для інвалідів-чорнобильців УНФДІЧ в м.Одеса на тему "Актуальні  питання соціального  захисту   інвалідів-чорнобильців"</t>
  </si>
  <si>
    <t>Конференція для інвалідів-чорнобильців УНФДІЧ в м.Луцьк на тему "Налогодженння активної співпраці з місцевими органами виконавчої влади"</t>
  </si>
  <si>
    <t>Конференція для інвалідів-чорнобильців УНФДІЧ в м. Чернівці на тему ":Стан виконання  закону України "Про Статус та соціальний захист населення, яке постраждало від аварії на ЧАЕС".</t>
  </si>
  <si>
    <t>Конференція   для  інвалідів-чорнобильців  та  ліквідаторів  на тему "Лікування постраждалих внаслідок аварії на ЧАЕС, надання їм медичної допомоги"</t>
  </si>
  <si>
    <t>Всеукраїнський семінар на тему: "Про заходи з реалізації державних програм комплексного медичного забезпечення для громадян, які постраждали внаслідок Чорнобильської катастрофи"</t>
  </si>
  <si>
    <t xml:space="preserve">Всеукраїнський тренінг з прикладного мистецтва для дітей-інвалідів, які проживають на забруднених теріторіях   </t>
  </si>
  <si>
    <t>Всеукраїнський семінар на тему: "Відновлення державних і регіональних програм поліпшення житлових умов громадян, які постраждали внаслідок Чорнобильської катастрофи"</t>
  </si>
  <si>
    <t>"Перший контакт: активна реабілітація спинального хворого у постлікарняний період"</t>
  </si>
  <si>
    <t>"Альтернативні шляхи працевлаштування осіб з інвалідністю в Україні"</t>
  </si>
  <si>
    <t>"Перший контакт: актуальність цілісності реабілітаційного процесу спинального хворого"</t>
  </si>
  <si>
    <t>"Шляхи впровадження міжнародного досвіду трудової реабілітації осіб з інвалідністю"</t>
  </si>
  <si>
    <t>"Право на працю особи з інвалідністю"</t>
  </si>
  <si>
    <t>"Перший контакт: повноцінне життя спинального хворого на кріслі колісному"</t>
  </si>
  <si>
    <t>Семінар 4 Програми "Практичні кроки реалізації бізнес-плану. Питання кадрового та фінансового забезпечення".</t>
  </si>
  <si>
    <t xml:space="preserve">Семінар 1"Відкриття власної справи особами з інвалідністю. Практичні поетапні кроки відкриття власної справи, досягнення результатів". </t>
  </si>
  <si>
    <t>Надання послуг денного догляду дітям-інвалідам та особам з інвалідністю внаслідок інтелектуальних порушень із забезпеченням працетерапією та навчанням соціальним навичкам для 57 груп у 45 організаціях:</t>
  </si>
  <si>
    <t>січень-грудень, регіони України (45 НДО 57 груп)</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</si>
  <si>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"Дитина", м. Тернопіль )</t>
  </si>
  <si>
    <t>Навчальний семінар "Соціальна реабілітація в музейному просторі" для осіб з інвалідністю внаслідок ІП та волонтерів з числа індивідуальних мереж підтримки (м. Кременець)</t>
  </si>
  <si>
    <t xml:space="preserve">Навчальні семінари для опікунів і доглядальників «Зміни у законодавстві» - на базі 50 НДО з 18 регіонів </t>
  </si>
  <si>
    <t xml:space="preserve">квітень-грудень </t>
  </si>
  <si>
    <t>3.41</t>
  </si>
  <si>
    <t>3.42</t>
  </si>
  <si>
    <t>3.43</t>
  </si>
  <si>
    <t>3.44</t>
  </si>
  <si>
    <t>3.45</t>
  </si>
  <si>
    <t>3.46</t>
  </si>
  <si>
    <t>3.47</t>
  </si>
  <si>
    <t>3.48</t>
  </si>
  <si>
    <t>3.49</t>
  </si>
  <si>
    <t>3.50</t>
  </si>
  <si>
    <t>Навчальний семінар для опікунів і доглядальників «Зміни у законодвастві» - на базі НДО з Сумської обл.</t>
  </si>
  <si>
    <t>Навчальний семінар для опікунів і доглядальників «Зміни у законодвастві» - на базі НДО з Львівської обл.</t>
  </si>
  <si>
    <t>Навчальний семінар для опікунів і доглядальників «Зміни у законодвастві» - на базі НДО з Полтавської обл.</t>
  </si>
  <si>
    <t xml:space="preserve">Навчальний семінар для опікунів і доглядальників «Зміни у законодвастві» - на базі НДО з м.Києва </t>
  </si>
  <si>
    <t xml:space="preserve">Навчальний семінар для опікунів і доглядальників «Зміни у законодвастві»- на базі НДО з Закарпатської обл. </t>
  </si>
  <si>
    <t xml:space="preserve">Навчальний семінар для опікунів і доглядальників «Зміни у законодвастві» - на базі НДО з Закарпатської обл. </t>
  </si>
  <si>
    <t>Навчальний семінар для опікунів і доглядальників «Зміни у законодвастві» - на базі НДО з Рівненської обл.</t>
  </si>
  <si>
    <t>Навчальний семінар для опікунів і доглядальників «Зміни у законодвастві» - на базі НДО з Чернігівської обл.</t>
  </si>
  <si>
    <t xml:space="preserve">Навчальний семінар для опікунів і доглядальників «Зміни у законодвастві»- на базі НДО з Черкаської обл. </t>
  </si>
  <si>
    <t xml:space="preserve">Навчальний семінар для опікунів і доглядальників «Зміни у законодавстві» - на базі НДО з Тернопільської обл. </t>
  </si>
  <si>
    <t>Навчальний семінар для опікунів і доглядальників «Зміни у законодвастві»» - на базі НДО з Івано-Франківської обл.</t>
  </si>
  <si>
    <t xml:space="preserve">Навчальний семінар для опікунів і доглядальників «Зміни у законодвастві» - на базі НДО з Вінницької обл. </t>
  </si>
  <si>
    <t>Навчальний семінар для опікунів і доглядальників «Зміни у законодвастві» - на базі НДО з Одеської обл.</t>
  </si>
  <si>
    <t>Навчальний семінар для опікунів і доглядальників «Зміни у законодвастві» - на базі НДО з Донецької обл.</t>
  </si>
  <si>
    <t>Навчальний семінар для опікунів і доглядальників «Зміни у законодвастві» - на базі НДО з Тернопільської обл.</t>
  </si>
  <si>
    <t>Навчальний семінар для опікунів і доглядальників «Зміни у законодвастві» - на базі НДО з Хмельницької обл.</t>
  </si>
  <si>
    <t xml:space="preserve">Навчальний семінар для опікунів і доглядальників «Зміни у законодавстві» - на базі НДО з Вінницької обл. </t>
  </si>
  <si>
    <t>Навчальний семінар для опікунів і доглядальників «Зміни у законодавстві» - на базі НДО з Чернігівської обл.</t>
  </si>
  <si>
    <t xml:space="preserve">Навчальний семінар для опікунів і доглядальників «Зміни у законодавстві» - на базі НДО з Харківської обл. </t>
  </si>
  <si>
    <t xml:space="preserve">Навчальний семінар для опікунів і доглядальників «Зміни у законодавстві» - на базі НДО з Херсонської обл. </t>
  </si>
  <si>
    <t xml:space="preserve">Навчальний семінар для опікунів і доглядальників «Зміни у закрнодавстві» - на базі НДО з Тернопільської обл. </t>
  </si>
  <si>
    <t>Навчальний семінар для опікунів і доглядальників «Зміни у законодавстві» - на базі НДО з Волинської обл.</t>
  </si>
  <si>
    <t>Навчальний семінар для опікунів і доглядальників «Зміни у законодавстві» - на базі НДО  з Житомирської обл.</t>
  </si>
  <si>
    <t xml:space="preserve">Навчальний семінар для опікунів і доглядальників «Зміни у законодвастві» - на базі НДО з м. Київ </t>
  </si>
  <si>
    <t xml:space="preserve">Навчальний семінар для опікунів і доглядальників «Зміни у законодвастві»- на базі НДО з Львівської обл. </t>
  </si>
  <si>
    <t xml:space="preserve">Навчальний семінар для опікунів і доглядальників «Зміни у законодвастві» - на базі НДО з Рівненської обл. </t>
  </si>
  <si>
    <t xml:space="preserve">Навчальний семінар для опікунів і доглядальників «Зміни у законодвастві» - на базі НДО з Київської області </t>
  </si>
  <si>
    <t xml:space="preserve">Навчальний семінар для опікунів і доглядальників «Зміни у законодвастві» - на базі НДО з Київської обл. </t>
  </si>
  <si>
    <t xml:space="preserve">Навчальний семінар для опікунів і доглядальників «Зміни у законодвастві» - на базі НДО з Одеської обл. </t>
  </si>
  <si>
    <t xml:space="preserve">Навчальний семінар для опікунів і доглядальників «Зміни у законодвастві»- на базі НДО з  Херсонської обл. </t>
  </si>
  <si>
    <t xml:space="preserve">Навчальний семінар для опікунів і доглядальників «Зміни у законодвастві» - на базі НДО з Івано-Франківської обл. </t>
  </si>
  <si>
    <t>Навчальний семінар для опікунів і доглядальників «Зміни у законодвастві»- на базі НДО з Івано-Франківської обл</t>
  </si>
  <si>
    <t xml:space="preserve">Навчальний семінар для опікунів і доглядальників «Зміни у законодавстві» - на базі НДО з Дніпропетровської обл. </t>
  </si>
  <si>
    <t xml:space="preserve">Навчальний семінар для опікунів і доглядальників «Зміни у законодвастві» - на базі НДО з Чернівецької обл. </t>
  </si>
  <si>
    <t xml:space="preserve">Навчальний семінар для опікунів і доглядальників «Зміни у законодвастві» - на базі НДО з Харківської обл. </t>
  </si>
  <si>
    <t>Навчальний семінар для опікунів і доглядальників «Зміни у законодвастві»- на базі НДО з Херсонської обл</t>
  </si>
  <si>
    <t>Всеукраїнська нарада "Підготовка альтернативного звіту до Комітету ООН з прав осіб з інвалідністю при виконанні Конвенції ООН про права осіб з інвалідністю в 2016-2019 рр."</t>
  </si>
  <si>
    <t>Всеукраїнський навчальний семінар  «Повернення до життя осіб з інвалідністю стомованих хворих через соціальну реабілітацію».</t>
  </si>
  <si>
    <t>Тренінг  «Скажи життю  «ТАК»</t>
  </si>
  <si>
    <t>Захід «Майстер-класи з декоративно-ужиткового мистецтва для осіб з інвалідністю «Час майстрів»</t>
  </si>
  <si>
    <t>Захід «Культурно-реабілітаційний захід "Всеукраїнський (відкритий) фестиваль творчості інвалідів "Неспокій серця"</t>
  </si>
  <si>
    <t>Захід «Творчий семінар майстрів художнього слова та пісенної майстерності «З живого джерела»</t>
  </si>
  <si>
    <t>Всеукраїнський навчально-практичний семінар 
«Діагностика раннього розвитку дитини»</t>
  </si>
  <si>
    <t>Всеукраїнський навчально-практичний семінар 
«Методи навчання та виховання дітей з порушеннями психофізичного розвитку»</t>
  </si>
  <si>
    <t>Всеукраїнський навчально-практичний семінар 
«Ерготерапевтичні методи реабілітації дітей 
з порушеннями психофізичного розвитку»</t>
  </si>
  <si>
    <t>Конференція "Шахтарська слава" Форум на тему: Як Закон України "Про підвищення престижності шахтарської праці" та державні програми розвитку галузі, відповідають питанням охорони праці шахтарів, зниженню травматизму та профзахворюваності в галузі. Переспективи розвитку програм запобігання інвалідності.</t>
  </si>
  <si>
    <t>Семінар-тренінг підвищення кваліфікації лідерів регіональних осередків СФГУ (м. Київ)</t>
  </si>
  <si>
    <t>Навчальний тренінг володінням інформаційними технологіями для тренерів-інвалідів по слуху, членів, працівників СФГУ (Київ)</t>
  </si>
  <si>
    <t>Навчальний семінар удосконалення володінням міжнародної жестової мови для членів, тренерів, працівників СФГУ (м.Київ)</t>
  </si>
  <si>
    <t xml:space="preserve">Творчий захід з питань соціально-психологічної реабілітації осіб з інвалідністю </t>
  </si>
  <si>
    <t xml:space="preserve">Навчальний семінар з соціального підприємництва для ОЗІ в т.ч. ВПО “Започаткування власної справи: теоретичні основи та практичні аспекти” </t>
  </si>
  <si>
    <t>"Від бізнес-ідеї до бізнес-плану та початку діяльності компанії"</t>
  </si>
  <si>
    <t>Всеукраїнський Форум підприємств громадських організацій людей з інвалідністю</t>
  </si>
  <si>
    <t>Всеукраїнські змагання з футболу рамках Європейського футбольного тижня 2019 Спеціальної Олімпіади та УЄФА</t>
  </si>
  <si>
    <t>Всеукраїнські змагання з баскетболу в рамках Європейського баскетбольного тижня 2019 Спеціальної Олімпіади</t>
  </si>
  <si>
    <r>
      <t xml:space="preserve">Семінар </t>
    </r>
    <r>
      <rPr>
        <sz val="11"/>
        <rFont val="Times New Roman"/>
        <family val="1"/>
        <charset val="204"/>
      </rPr>
      <t>3 Програми "Менеджмент та маркетинг малого бізнесу осіб з інвалідністю. Теорія та практика сьогодення" .</t>
    </r>
  </si>
  <si>
    <r>
      <t xml:space="preserve">Всеукраїнський </t>
    </r>
    <r>
      <rPr>
        <sz val="11"/>
        <rFont val="Times New Roman"/>
        <family val="1"/>
        <charset val="204"/>
      </rPr>
      <t xml:space="preserve">навчально-практичний </t>
    </r>
    <r>
      <rPr>
        <sz val="11"/>
        <color indexed="8"/>
        <rFont val="Times New Roman"/>
        <family val="1"/>
        <charset val="204"/>
      </rPr>
      <t>семінар 
«Методи ранньої реабілітації та раннього розвитку дитини з порушеннями психофізичного розвитку»</t>
    </r>
    <r>
      <rPr>
        <sz val="11"/>
        <rFont val="Times New Roman"/>
        <family val="1"/>
        <charset val="204"/>
      </rPr>
      <t xml:space="preserve"> </t>
    </r>
  </si>
  <si>
    <r>
      <t>Всеукраїнський навчально –тренувальний семінар за програмою “</t>
    </r>
    <r>
      <rPr>
        <sz val="11"/>
        <color indexed="8"/>
        <rFont val="Times New Roman"/>
        <family val="1"/>
        <charset val="204"/>
      </rPr>
      <t>Танцювальний фітнес</t>
    </r>
    <r>
      <rPr>
        <sz val="11"/>
        <rFont val="Times New Roman"/>
        <family val="1"/>
        <charset val="204"/>
      </rPr>
      <t xml:space="preserve">“ </t>
    </r>
  </si>
  <si>
    <t>Всеукраїнський семінар "Підвищення рівня кваліфікації керівників, спеціалістів та членів організації -"Школа лідерів"</t>
  </si>
  <si>
    <t xml:space="preserve">Всеукраїнський семінар "Професійна реабілітація та зайнятість осіб з інвалідністю, набутою внаслідок психічних розладів. Інклюзивний реабілітаційно-соціальний туризм як інноваційний вид реабілітації для осіб з інвалідністю, набутою внаслідок психічних розладів»                              </t>
  </si>
  <si>
    <t>листопад,
1 доба,
м. Одеса</t>
  </si>
  <si>
    <t>квітень,
 1 доба, м.Київ</t>
  </si>
  <si>
    <t>грудень,
1 доба, м.Київ</t>
  </si>
  <si>
    <t xml:space="preserve">3 дні, липень,   Херсонська область </t>
  </si>
  <si>
    <t xml:space="preserve">Семінар 2 Програми "Юридичне підгрунття поетапного започаткування малого бізнесу. Практика оформлен-ня документів". </t>
  </si>
  <si>
    <t>2 дні жовтень, Київська область</t>
  </si>
  <si>
    <t>Методичне забезпечення та практика здійснення супро-воду особи з інвалідністю на робочому місці. Координація дій з центрами зайнятості.</t>
  </si>
  <si>
    <t>Всеукраїнська громадська організація "Асоціація підприємців та працюючих людей з інвалідністю України"</t>
  </si>
  <si>
    <t>1 день,  червень, м.Київ</t>
  </si>
  <si>
    <t>3 дні жовтень, Черкаська обл.</t>
  </si>
  <si>
    <t>Громадська організація "Всеукраїнська асоціація осіб з інвалідністю "Остомія"</t>
  </si>
  <si>
    <t>3 дні, травень,
м. Харків</t>
  </si>
  <si>
    <t>2 дні, жовтень, Київ</t>
  </si>
  <si>
    <t xml:space="preserve"> 2 дні,   квітень, м.Київ</t>
  </si>
  <si>
    <t>2 дні,    травень, Київ</t>
  </si>
  <si>
    <t>5 днів, серпень-вересень, Херсонська обл</t>
  </si>
  <si>
    <t>5 днів, червень-липень, Черкаська обл</t>
  </si>
  <si>
    <t>Громадська спілка "Всеукраїнська ліга осіб з інвалідністю по зору  "Сучасний погляд"</t>
  </si>
  <si>
    <t>Всеукраїнський конкурс "Найкращих читачів рельєфно-крапкового шрифту за системою Л.Брайля 2019 рік"</t>
  </si>
  <si>
    <t>Всеукраїнське об'єднання інвалідів чорнобиля "Прип'ять-Центр"</t>
  </si>
  <si>
    <t>Всеукраїнський семінар на тему "Аналіз програм медичного забезпечення чорнобильців, напрацювання пропозицій щодо їх поліпшення та результати діяльності організації"</t>
  </si>
  <si>
    <t>Організація та проведення навчального семінару: "Організація реабілітаційних послуг особам з інвалідністю"</t>
  </si>
  <si>
    <t>2 дні, червень, 
м. Біла Церква</t>
  </si>
  <si>
    <t>17-18 липня,
Тернопільська обл.</t>
  </si>
  <si>
    <t xml:space="preserve">1 день, квітень </t>
  </si>
  <si>
    <t>1 день, травень</t>
  </si>
  <si>
    <t>1 день, червень</t>
  </si>
  <si>
    <t>1 день, липень</t>
  </si>
  <si>
    <t xml:space="preserve">1 день, серпень </t>
  </si>
  <si>
    <t>1 день, вересень</t>
  </si>
  <si>
    <t>1 день, жовтень</t>
  </si>
  <si>
    <t xml:space="preserve">1 день, листопад </t>
  </si>
  <si>
    <t>1 день, листопад</t>
  </si>
  <si>
    <t xml:space="preserve">1 день, грудень </t>
  </si>
  <si>
    <t>2 дні, жовтень,
 м. Київ</t>
  </si>
  <si>
    <t>Всеукраїнська громадська організація інвалідів "Інститут реабілітації та соціальних технологій"</t>
  </si>
  <si>
    <t>Науково-практичний семінар (майстер класи) з вивчення та обміну методиками ранньої реабілітації та соціалізації дітей вадами здоровя методоами психологічної, фізичної та творчої реабілітації "Дзвони Чорнобиля"</t>
  </si>
  <si>
    <t xml:space="preserve">Всеукраїнська громадська організація інвалідів "Творче об'єднання дітей і молоді з фізичними обмеженнями"                                                                     </t>
  </si>
  <si>
    <t xml:space="preserve">3 дні,  червень,
м. Х мельницький </t>
  </si>
  <si>
    <t>2 доби,  березень,  м. Київ</t>
  </si>
  <si>
    <t xml:space="preserve">2 дні, жовтень          </t>
  </si>
  <si>
    <t xml:space="preserve"> 2 днів  листопад  </t>
  </si>
  <si>
    <t xml:space="preserve">2 дні, вересень                                                                                                                                                                                                                                                                                                           </t>
  </si>
  <si>
    <t>Громадська організація "Всеукраїнська організація "Союз осіб з інвалідністю України"</t>
  </si>
  <si>
    <t>Круглий стіл  «Право на справедливий суд осіб з обмеженими можливостями»</t>
  </si>
  <si>
    <t>Семінар-тренінг "Соціальна адаптація та реабілітація людей з інвалідністю"</t>
  </si>
  <si>
    <t>2 дні, жовтень, м.Краматорськ</t>
  </si>
  <si>
    <t>1 день, травень, м.Київ</t>
  </si>
  <si>
    <t xml:space="preserve">Всеукраїнський семінар “Жінка з інвалідністю в сучасному суспільстві: освіта, працевлаштування, сім’я, громадська робота"  </t>
  </si>
  <si>
    <t>Всеукраїнський форум “Інклюзивність молодіжного середовища в Україні”</t>
  </si>
  <si>
    <t>Всеукраїнський круглий стіл "Безперешкодний доступ -головна умова інтеграції осіб з інвалідністю у суспільство. Спільна діяльність органів влади та громадських організацій інвалідів в питаннях доступності."</t>
  </si>
  <si>
    <t xml:space="preserve">Всеукраїнський   фестиваль художньої творчості  талановитих осіб з інвалідністю  "На крилах надії" </t>
  </si>
  <si>
    <t xml:space="preserve">Всеукраїнський фізкультурно-реабілітаційний  захід (практичний  тренінг)  для осіб з інвалідністю з  навчання новітнім методикам оздоровлення та реабілітації "Рухова активність - здоровий спосіб життя, здорова нація" </t>
  </si>
  <si>
    <t xml:space="preserve">Всеукраїнський навчальний семінар для голів та бухгалтерів регіональних осередків  ГО ВО СОІУ «Нові законодавчі зміни та практика їх застосування. Електронний документообіг та практика його впровадження" </t>
  </si>
  <si>
    <t>3 дні травень  м.Київ</t>
  </si>
  <si>
    <t>3 дні жовтень м.Київ</t>
  </si>
  <si>
    <t>5 днів вересень Одеська обл</t>
  </si>
  <si>
    <t>5 днів  вересень Одеська  обл</t>
  </si>
  <si>
    <t>Практично-навчальний  семінар для керівників міськрайонних осередків в організації забезпечення безперешкодного доступу людей з інвалідністю до об"єктів житлового та громадського призначення в районах та містах області</t>
  </si>
  <si>
    <t>обласний</t>
  </si>
  <si>
    <t>Захід: "Фізкультурно-оздоровчий захід для людей з інвалідністю, міських та районних організацій ГОІ з навчання новітним методикам оздоровлення та реабілітації "Рухова активність - здоровий спосіб життя, здорова нація"</t>
  </si>
  <si>
    <t>Захід: "Творчий захід для талановитих осіб з інвалідністю "Повір у себе"</t>
  </si>
  <si>
    <t>Захід: "Організація забезпечення безперешкодного доступу людей з інвалідністю до об'єктів житлового та громадського призначення для міських і районних ГОІ"</t>
  </si>
  <si>
    <t>2 доби червень м.Краматорськ ДМЦПРІ</t>
  </si>
  <si>
    <t>регіональний</t>
  </si>
  <si>
    <t>Обласний захід на тему  "краса і велич України" з метою національно-патріотичного виховання молоді серед інвалідів та їх батьків</t>
  </si>
  <si>
    <t xml:space="preserve">Круглий стіл за участю представників держструктур з питань створення  нових робочих з метою працевлаштування та профреабілітації інвалідів,удосконалення законодавчої бази  </t>
  </si>
  <si>
    <t xml:space="preserve">обланий семінар "Жінка з обмеженими можливостями на шляху до незалежного життя.Ліквідація всіх форм дискримінації </t>
  </si>
  <si>
    <t>Забезпечення захисту й безпеки інвалідів у ситуаціях ризику,зокрема в збройних конфліктах на виконання статті 11 конвенції ООН Про права інвалідів</t>
  </si>
  <si>
    <t>1 день жовтень, Житомирська обл.</t>
  </si>
  <si>
    <t>1 день червень, Житомирська обл.</t>
  </si>
  <si>
    <t>1 день вересень, Житомирська обл.</t>
  </si>
  <si>
    <t>1 день липень, Житомирська обл.</t>
  </si>
  <si>
    <t>1 день серпень, Житомирська обл.</t>
  </si>
  <si>
    <t>Семінар на тему:"Право на працю осіб з інвалідністю, удосконалення механізмів працевлаштування"</t>
  </si>
  <si>
    <t>Круглий стіл на тему:"Використання механізмів ЗМІ у вирішенні проблем осіб з інвалідністю"</t>
  </si>
  <si>
    <t xml:space="preserve">Круглий стіл на тему: "Інклюзивна освіта для осіб з інвалідністю в Україні, законодавство та розвиток" </t>
  </si>
  <si>
    <t xml:space="preserve"> 1 день серпень  
м. Ужгород</t>
  </si>
  <si>
    <t xml:space="preserve">1 день червень  м.Ужгород </t>
  </si>
  <si>
    <t>1 день липень м.Свалява</t>
  </si>
  <si>
    <t>1 день листопад м. Ужгород</t>
  </si>
  <si>
    <t>Обласний тренінг активної соціальної реабілітації інвалідів та розвитку фізичної культури та зеленого туризму</t>
  </si>
  <si>
    <t>Обласний семінар на тему:" «Бар’єри на шляху участі людей з інвалідністю у житті суспільства та їх подолання»</t>
  </si>
  <si>
    <t xml:space="preserve"> 1 день серпень Запорізька область</t>
  </si>
  <si>
    <t>1 день жовтень Запорізька область</t>
  </si>
  <si>
    <t>Обланий  практичний семінар -тренінг "Роль районних громадських організацій в оздоровленні та спортивній реабілітації людей з інвалідністю"</t>
  </si>
  <si>
    <t xml:space="preserve"> Семінар з вивчення та обміну методиками  творчої  та духовної  реабілітації людей з обмеженими фізичними можливостями</t>
  </si>
  <si>
    <t xml:space="preserve"> 1 день  жовтень 
м. Івано-Франківськ</t>
  </si>
  <si>
    <t>1 день грудень 
м. Івано-Франківськ</t>
  </si>
  <si>
    <t>Семінар з розвитку творчих здібностей та вдосконалення художнього потенціалу для людей з інвалідіністю згідно статті 30 Конвенції «Про права інвалідів»</t>
  </si>
  <si>
    <t>Захід: "Безбар'єрність-головний принцип соціалізації та соціальної адаптації людейй з обмеженими фізичними можливостями. Використання положень міжнародної Конвенції ООН "Про права інвалідів" при формуванні програм безбар'єрності органами місцевого самоврядування</t>
  </si>
  <si>
    <t>1 день.             травень         м.Біла Церква</t>
  </si>
  <si>
    <t>Організація по проведенню круглого столу виробів творчості людей з обмеженими фізичними можливостями</t>
  </si>
  <si>
    <t>1 день 
серпень Кіровоградська область</t>
  </si>
  <si>
    <t>Проведення  семінару-тренінгу « Сприяння забезпеченню рівності прав і можливостей дічат і жінок з інвалідністю - основа їх реабілітації і адаптації в суспільство».</t>
  </si>
  <si>
    <t>2 дні, червень Львівська область</t>
  </si>
  <si>
    <t>Проведення навчально-практичного семінару: "Арттерапія — цілюща творчість для самовираження з лікувально-корекційною метою" для дітей та дорослих осіб з інвалідністю та учасників АТО, ВПО.</t>
  </si>
  <si>
    <t>Навчально-практичний тренінг: "Активна соціально-трудова та фізкультурно- спортивна реабілітація осіб з інвалідністю"</t>
  </si>
  <si>
    <t xml:space="preserve">Навчально-практичний семінар:,"Реабілітація осіб з інвалідністю за новаторськими системами оздоровлення" </t>
  </si>
  <si>
    <t xml:space="preserve">Навчально-практичний семінар: ,"Від теорії -  до практики " (з майстер - класами народних майстрів України з декоративно прикладного мистецтва та майстрів фотографії) </t>
  </si>
  <si>
    <t>всеукраїнський</t>
  </si>
  <si>
    <t>Навчально-практичний семінар з літературно-поетичної творчості, художньо-прикладного мистецтва. Вивчення методик творчої реабілітації людей з інвалідністю.</t>
  </si>
  <si>
    <t>Практичний семінар-тренінг "Розвиток і впровадження сучасних реабілітаційних технологій для людей з інвалідністю, роль ГОІ в оздоровленні і спортивній реабілітації людей з інвалідністю".</t>
  </si>
  <si>
    <t>Працевлаштування та зайнятість осіб з інвалідністю</t>
  </si>
  <si>
    <t>Навчально-методичний семінар з питань організації реабілітаційних програм на рівні ОТГ</t>
  </si>
  <si>
    <t>2 дні, 
червень 
м. Полтава</t>
  </si>
  <si>
    <t>2 дні, 
липень 
с.м.т. Котельва</t>
  </si>
  <si>
    <t>Захід: Безбар'єрність-головний принцип соціальної адаптації людейй з обмеженими фізичними можливостями. Використання положень міжнародної Конвенції ООН "Про права інвалідів" при формуванні програм безбар'єрності органами місцевого самоврядування"</t>
  </si>
  <si>
    <t xml:space="preserve">Конференція на тему: "Комплексне вирішення питань доступності для людей з інвалідінстю як основа забезпечення їх законних прав" </t>
  </si>
  <si>
    <t>Круглий стіл   "Нехай будуть щасливі всі діти на планеті"</t>
  </si>
  <si>
    <t>Круглий стіл   "Правове регулювання професійної реабілітації інвалідіві"</t>
  </si>
  <si>
    <t>Навчально-практичний семінар "Застосування рекреаційних видів спорту для реабілітації людей з інвалідністю"</t>
  </si>
  <si>
    <t>Обласний навчальний семінар-тренінг з розвитку творчих здібностей серед осіб з обмеженими фізичними можливостями</t>
  </si>
  <si>
    <t xml:space="preserve">1 день травень-червень Харківська область  </t>
  </si>
  <si>
    <t xml:space="preserve"> 1 день жовтень-листопад Харківська область  </t>
  </si>
  <si>
    <t xml:space="preserve">2  дні вересень Харківська область  </t>
  </si>
  <si>
    <t xml:space="preserve"> 2 дні вересень Харківська область  </t>
  </si>
  <si>
    <t xml:space="preserve">Тренінг "Способи підтримки функціонального стану здоров'я осіб з інвалідністю, пропаганда здорового способу життя". На виконання Указу Президента України  №42/2016  від 09.02.2016 року "Про Національну стратегію з оздоровчої рухової активності в Україні </t>
  </si>
  <si>
    <t>Тренінг "Доступність закладів освіти для людей з інвалідністю"</t>
  </si>
  <si>
    <t xml:space="preserve">Навчальний майстер-клас людей з інвалідністю методикам і способам реабілітації засобами культури та мистецтва спільно з учасниками бойових дій.       </t>
  </si>
  <si>
    <t>Круглий стіл "Соціальна адаптація людей з інвалідністю"</t>
  </si>
  <si>
    <t>Тренінг для молоді «Духовна освіта молоді – фундамент толерантного суспільства»</t>
  </si>
  <si>
    <t>1 доба жовтень Львівська обл</t>
  </si>
  <si>
    <t>1 день грудень Хмельницька обл.</t>
  </si>
  <si>
    <t>1 день серпень Хмельницька обл.</t>
  </si>
  <si>
    <t>1 день  травень Хмельницька обл.</t>
  </si>
  <si>
    <t>1 день  вересень Хмельницька обл.</t>
  </si>
  <si>
    <t>Обласний навчальний семінар з розвитку творчих здібностей серед осіб з обмеженими фізичними можливостями " Осінні перезвони"</t>
  </si>
  <si>
    <t>Семінар на тему: "Зігріємо серця добром" з залученням студентів педагогічного та технологічного університетів міста</t>
  </si>
  <si>
    <t>Круглий стіл з представниками влади, управлінь соціального захисту населення, фонду соціального захисту інвалідів з питань працевлаштування інвалідів</t>
  </si>
  <si>
    <t>Обласний навчальний семінар з розвитку творчих здібностей серед осіб з обмеженими фізичними можливостями</t>
  </si>
  <si>
    <t>Фізкультурно-оздоровчий захід  "Рухова активність-здоровий спосіб життя, здорова нація"</t>
  </si>
  <si>
    <t xml:space="preserve"> 1 день травень м.Чернігів вул Артема, 8</t>
  </si>
  <si>
    <t>1 день червень  м.Чернігів  вул Артема, 8</t>
  </si>
  <si>
    <t>Навчальний - практичний семінар: «Вивчення методик творчої реабілітації людей з інвалідністю та застосування у сучасному житі».</t>
  </si>
  <si>
    <t>Обласний навчальний семінар: "Розвиток сучасних реабілітаційних технологій та їх практичне застосування для осіб  з інвалідністю".</t>
  </si>
  <si>
    <t xml:space="preserve">Семінар на тему: «Забезпечення безперешкодного доступу осіб з інвалідністю до об’єктів житлового та громадського призначення в Чернівецькій області». </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</si>
  <si>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"Паросток", м. Вінниця - 1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</si>
  <si>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"Паросток", м. Вінниця - 2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</si>
  <si>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Броди.)</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</si>
  <si>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"Повір у себе", м. Маріуполь, Донецька обл. - 2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</si>
  <si>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"Соняшник", м. Полтава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</si>
  <si>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"Соняшник", м. Полтава- 2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</si>
  <si>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Дрогобич)- 1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</si>
  <si>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"Зоря Надії", м. Кременець Тернопільська обл.)</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</si>
  <si>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"Логос", м. Чернігів- 2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</si>
  <si>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"Надія", м. Дрогобич, Львівська обл.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</si>
  <si>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"Школа-Сходинки", м. Київ - 1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</si>
  <si>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"Школа-Сходинки", м. Київ - 2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</si>
  <si>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"Даун синдром", м. Луцьк - 1 група)</t>
  </si>
  <si>
    <t>Надання послуг денного догляду дітям-інвалідам та інвалідам з розумовою відсталістю із забезпеченням працетерапією та навчанням соціальним навичкам (ГОІ "Даун синдром", м. Луцьк - 2 група)</t>
  </si>
  <si>
    <t>Всеукраїнська конференція "Сучасні методи попередження та профілактики, лікування, забезпечення соціально-психологічної та медичної реабілітації жінок хворих на РМЗ в післяопераційний та реабілітаційний періоди"</t>
  </si>
  <si>
    <t xml:space="preserve">Навчально-практичний семінар “Організація рекреаційно-реабілітаційних програм для осіб з інвалідністю” </t>
  </si>
  <si>
    <t xml:space="preserve">Регіональний семінар для керівників та лідерів "Реформа  децентралізації. Участь ГОІ в отриманні соціальних замовлень на місцевому рівні" </t>
  </si>
  <si>
    <t>5 днів серпень, Львівська обл.</t>
  </si>
  <si>
    <t>3 дні серпень, м. Житомир</t>
  </si>
  <si>
    <t>2 дні, жовтень, м. Львів</t>
  </si>
  <si>
    <t>Всеукраїнська конференція для фахівців абілітаційних та реабілітаційних послуг "Актуальні питання та перспективи розвитку системи комплексної реабілітації дітей та молоді з інвалідністю"</t>
  </si>
  <si>
    <t>Всеукраїнський семінар-тренінг для фахівців з розвитку мобільності людей з важкими порушеннями зору "Радість руху"</t>
  </si>
  <si>
    <t>Семінар для архітекторів та проектантів "Як дотримуватися нових ДБН "Інклюзивність будівель і споруд": підказки від їх розробників"</t>
  </si>
  <si>
    <t>Регіональний семінар-тренінг «Методологія проведення аудиту доступності об’єктів виборчих дільниць, підготовка рекомендацій та планування стратегії змін на рівні регіону»</t>
  </si>
  <si>
    <t>2 дні
листопад, м.Київ</t>
  </si>
  <si>
    <t>3 дні жовтень, м.Ужгород</t>
  </si>
  <si>
    <t>1 день квітень, м.Київ</t>
  </si>
  <si>
    <t>Всеукраїнська науково-практична конференція "Сучасний світ і незрячі: освіта, професійне становлення і соціальна взаємодія"</t>
  </si>
  <si>
    <t>Всеукраїнська конференція "Сільський туризм, як засіб реалізації підприємницьких ініціатив молоді з інвалідністю"</t>
  </si>
  <si>
    <t>Всеукраїнський навчальний семінар-тренінг для батьків та опікунів дітей/дорослих з важкими формами інвалідності «Активна реабілітація. Роль батьків та опікунів»</t>
  </si>
  <si>
    <t>Конференція Всеукраїнського форуму "Батьки за раннє втручання в Україні"</t>
  </si>
  <si>
    <t>Всеукраїнський навчально-практичний семінар "Школа жінок-волонтерок"</t>
  </si>
  <si>
    <t xml:space="preserve">Всеукраїнський навчально-практичний семінар "Сприяння реалізації права жінок з інвалідністю на особистий зріст та творчий розвиток" </t>
  </si>
  <si>
    <t>Інформаційний семінар для представників ГОІ Донецької та Луганської областей "Реалізація Конвенції ООН про права людей з інвалідністю, як шлях подолання багатоскладових проблем для жінок, дітей та молоді з інвалідністю в ситуаціях ризику"</t>
  </si>
  <si>
    <t xml:space="preserve">Навчально-інформаційний тренінг “Основи фінансового планування. Фандрайзинг. Можливості забезпечення стабільної діяльності ГОІ” </t>
  </si>
  <si>
    <t xml:space="preserve">Тренінг “Створення ефективної команди ("TEAM-BUILDING") - основа  забезпечення стабільної діяльності ГОІ” </t>
  </si>
  <si>
    <t>Проведення прес-конференції з питань соціального захисту та забезпечення прав осіб з інвалідністю</t>
  </si>
  <si>
    <t>3 дні вересень, Волинська обл.</t>
  </si>
  <si>
    <t>2 дні вересень, м.Львів</t>
  </si>
  <si>
    <t>5 днів липень, м.Вінниця</t>
  </si>
  <si>
    <t>2 дні червень, м.Київ</t>
  </si>
  <si>
    <t>3 дні листопад, м.Чернівці</t>
  </si>
  <si>
    <t>1 день грудень, м.Київ</t>
  </si>
  <si>
    <t xml:space="preserve">Турнір з шашок серед ветеранів-інвалідів зі слуху у. м. Київ                                 </t>
  </si>
  <si>
    <t>Дніпропетровська обласна організація "Союз організацій інвалідів України"</t>
  </si>
  <si>
    <t>Обласний практичний тренінг з фізичної реабілітації людей з інвалідністю "Рухова активність - здоровий спосіб життя — здорова нація"</t>
  </si>
  <si>
    <t>Круглий стіл на тему: «Освіта людей з обмеженими фізичними можливостями і працевлаштування молодих інвалідів "</t>
  </si>
  <si>
    <t>Навчально практичний семінар «Про забезпечення органами влади та громадськими організаціями безперешкодного доступу до соціальної інфраструктури»</t>
  </si>
  <si>
    <t>1 день листопад  Дніпропетровська обл</t>
  </si>
  <si>
    <t>1 день серпень Дніпропетровська обл</t>
  </si>
  <si>
    <t>4 днів, вересень, Одеська обл.</t>
  </si>
  <si>
    <t xml:space="preserve">1 день, травень, м.Луцьк  </t>
  </si>
  <si>
    <t>1 день, грудень,   м.Ратно</t>
  </si>
  <si>
    <t>1 день, червень, м.Горохів</t>
  </si>
  <si>
    <t>Проведення семінару "Стан справ з забезпеченням  технічними засобами реабілітації людей з інвалідністю "</t>
  </si>
  <si>
    <t>Спартакіада по рекреаційним видам спорту для людей з інвалідністю.</t>
  </si>
  <si>
    <t>2 дні, травень Одеська область</t>
  </si>
  <si>
    <t>1 день, серпень, Рівненська обл</t>
  </si>
  <si>
    <t>1 день, жовтень,                   Рівненська обл</t>
  </si>
  <si>
    <t>1 день, грудень,                   Рівненська обл</t>
  </si>
  <si>
    <t>Круглий стіл на тему: "Про реалізацію прав осіб з інвалідністю на достатній життєвий рівень та соціальний захист”.</t>
  </si>
  <si>
    <t>Круглий стіл  на тему "Ралізація вимог конвенціїї ООН про права осіб з інвалідінстю на обласному  рівні: стан та перспективи"</t>
  </si>
  <si>
    <t xml:space="preserve">Круглий стіл   "Взаємодія органів влади та ГОІ у вирішенні питань працевлаштування, професійної реабілітації, соціального захисту, забезпечення права на навчання людей з інвалідністю. Області". </t>
  </si>
  <si>
    <t>3 дні (2 доби), травень,
м. Одеса</t>
  </si>
  <si>
    <t>4 дні                 (3 доби), липень,
 м. Одеса</t>
  </si>
  <si>
    <t>5 дні, липень,  Львівська, Івано-Франківська обл.</t>
  </si>
  <si>
    <t>3 дні, жовтень, 
м. Дніпро</t>
  </si>
  <si>
    <t>01 квітень-05 червень</t>
  </si>
  <si>
    <t>01 липня-05 вересня</t>
  </si>
  <si>
    <t>01 липня-
05 вересня</t>
  </si>
  <si>
    <t>01 жовтня-05 грудня</t>
  </si>
  <si>
    <t xml:space="preserve"> 01 жовтня-05 грудня</t>
  </si>
  <si>
    <t xml:space="preserve"> 01 жовтня-05 грудня </t>
  </si>
  <si>
    <t>01 липня - 05 вересня</t>
  </si>
  <si>
    <t>Обласний тренінг "Активна спортивно-фізкультурна реабілітація осіб з інвалідністю - здоровий спосіб життя"</t>
  </si>
  <si>
    <t>Обласний навчвльний семінар з художньо- дикоративного мистецтва людей з обмеженими фізичникми можливостями</t>
  </si>
  <si>
    <t>Круглий стіл на тему: "Проблемні питання реалізації права осіб з інвалідністю на безкоштовний проїзд в громадському транспорті"</t>
  </si>
  <si>
    <t>Круглий стіл "Інтеграція молодих інвалідів та залучення їх до участі у суспільному житті»</t>
  </si>
  <si>
    <t>Конференція на тему: «Місія лідера громадської організації людей з  інвалідністю в  ефективній діяльності організації»</t>
  </si>
  <si>
    <t xml:space="preserve">1 день,    травень,                    Луганська область            </t>
  </si>
  <si>
    <t>Семінар на тему: Працевлаштування людей з інваліднісю, можливості, відкриття власної справи, особами з інвалідністю.</t>
  </si>
  <si>
    <t>Обласний треннінг з фізичної реалібитації осіб з інвалідністю."Рухова актівність, здоровий спосіб життя"</t>
  </si>
  <si>
    <t>Семінар та тему "Ралізація вимог конвенціїї ООН про права осіб з інвалідінстю на місцевому рівні: стан та перспективи"</t>
  </si>
  <si>
    <t>1 день,   листопад,
  м. Миколаїв.</t>
  </si>
  <si>
    <t>Круглий стіл з представниками влади, департаментом соц.захисту, центром зайнятості з питань професійної реабілітації та працевлаштування молодих людей з інвалідністю</t>
  </si>
  <si>
    <t>Обласна   навчально-практична конференція з розвитку творчих здібностей серед осіб з інвалідністю. Особисте представлення творів художньо-естетичної спрямованості</t>
  </si>
  <si>
    <t>Навчально-інформаційний тренінг для керівників, спеціалістів  регіональних осередків "Лідерство та навички ефективного управління"</t>
  </si>
  <si>
    <t>Круглий сті л"Навчання людей з особливими потребами у вищих навчальних закладах із залученням спеціалістів"Обласний семінар відстоювання інтересів прав людей з інвалідністю, та жінок інвалідів-гендерна рівність відповідно до конвенції ООН про права людей з інвалідністю</t>
  </si>
  <si>
    <t xml:space="preserve"> 1 день, серпень 
 м. Переяслав -Хмельницький</t>
  </si>
  <si>
    <t>20 квітня, 
м. Київ</t>
  </si>
  <si>
    <t>так</t>
  </si>
  <si>
    <r>
      <t xml:space="preserve">Захід проведено. 
Надано інформацію про проведення.
</t>
    </r>
    <r>
      <rPr>
        <sz val="11"/>
        <rFont val="Times New Roman"/>
        <family val="1"/>
        <charset val="204"/>
      </rPr>
      <t xml:space="preserve">Участь взяли:"UD-HUB" - експертний центр з універсального дизайну в Україні, Державна наукова архітектурно-будівельна бібліотека імені В.Г. Заболотного, SBID Ukraine - Асоціація британського міжнародного дизайну, Харківський нац університет міського господарства ім. О.М. Бетекова, Київський нац університет будівництва і архітектури, Національний університет "Києво-Могилянська академія", Придніпровська державна академія будівництва та архітектури (м. Дніпро), НАУ (м.Київ), Європейська Школа Дизайну (м. Київ), Київський національний університет технологій та дизайну, "Творча архітектурна майстерня архітектора Безверхого С.П. (м. Київ), БК "Інтеграл-Буд", Active House Alliance Ukraine </t>
    </r>
  </si>
  <si>
    <t xml:space="preserve">Сайт ВГО, "UD-HUB" - експертний центр з універсального дизайну в Україні,
"UD-HUB" Фейсбук </t>
  </si>
  <si>
    <t>Інформацію надано додатково</t>
  </si>
  <si>
    <t>Інформацію не надано</t>
  </si>
  <si>
    <r>
      <t xml:space="preserve">Захід проведено.
Надано інформацію про прповедення.
</t>
    </r>
    <r>
      <rPr>
        <sz val="11"/>
        <rFont val="Times New Roman"/>
        <family val="1"/>
        <charset val="204"/>
      </rPr>
      <t>Участь взяли: Бродівське районне добровільне товариство захисту дітей-інвалідів "Надія"</t>
    </r>
  </si>
  <si>
    <t>Телефонне інформування</t>
  </si>
  <si>
    <t>Фейсбук</t>
  </si>
  <si>
    <t>16 квітня,
м. Броди, вул. В. Стуса, 7-А</t>
  </si>
  <si>
    <t>11 квітня, 
м. Дрогобич, вул. В. Чорновола, 4</t>
  </si>
  <si>
    <r>
      <t xml:space="preserve">Захід проведено.
Надано інформацію про прповедення.
</t>
    </r>
    <r>
      <rPr>
        <sz val="11"/>
        <rFont val="Times New Roman"/>
        <family val="1"/>
        <charset val="204"/>
      </rPr>
      <t>Участь взяли: Дрогобицьке добровільне товариство захисту дітей з інвалідністю "Надія"</t>
    </r>
  </si>
  <si>
    <t>16 квітня,
м. Київ, вул. Богатирська, 16-А</t>
  </si>
  <si>
    <r>
      <t xml:space="preserve">Захід проведено.
Надано інформацію про прповедення.
</t>
    </r>
    <r>
      <rPr>
        <sz val="11"/>
        <rFont val="Times New Roman"/>
        <family val="1"/>
        <charset val="204"/>
      </rPr>
      <t>Участь взяли: Благодійне товариство допомоги особам з інвалідністю внаслідок інтелектуальних порушень "Джерела"</t>
    </r>
  </si>
  <si>
    <t>16 квітня, 
м. Львів, вул. Пулюя, 7А</t>
  </si>
  <si>
    <r>
      <t xml:space="preserve">Захід проведено.
Надано інформацію про прповедення.
</t>
    </r>
    <r>
      <rPr>
        <sz val="11"/>
        <rFont val="Times New Roman"/>
        <family val="1"/>
        <charset val="204"/>
      </rPr>
      <t>Участь взяли: Львівське обласне добровільне Товариство захисту неповносправних дітей та інвалідів дитинства "Довіра"</t>
    </r>
  </si>
  <si>
    <t>19 квітня, 
м. Полтава, вул. некрасова, 6</t>
  </si>
  <si>
    <r>
      <t xml:space="preserve">Захід проведено.
Надано інформацію про прповедення.
</t>
    </r>
    <r>
      <rPr>
        <sz val="11"/>
        <rFont val="Times New Roman"/>
        <family val="1"/>
        <charset val="204"/>
      </rPr>
      <t xml:space="preserve">Участь взяли: ГО "Навчально-реабілітаційний центр "Соняшник" </t>
    </r>
  </si>
  <si>
    <t>18 квітня, 
м. Суми, вул. Глінки, 11</t>
  </si>
  <si>
    <r>
      <t xml:space="preserve">Захід проведено.
Надано інформацію про прповедення.
</t>
    </r>
    <r>
      <rPr>
        <sz val="11"/>
        <rFont val="Times New Roman"/>
        <family val="1"/>
        <charset val="204"/>
      </rPr>
      <t>Участь взяли: ГО "Товариство допомоги особам з інвалідністю внаслідок інтелектуальних порушень "Феліцитас"</t>
    </r>
  </si>
  <si>
    <t>16-17 квітня,
м. Київ, вул. Верхній Вал, 30-А</t>
  </si>
  <si>
    <r>
      <t xml:space="preserve">4 доби, </t>
    </r>
    <r>
      <rPr>
        <sz val="11"/>
        <color rgb="FFFF0000"/>
        <rFont val="Times New Roman"/>
        <family val="1"/>
        <charset val="204"/>
      </rPr>
      <t>жовтень, Львівська область</t>
    </r>
  </si>
  <si>
    <t>Змінено термін та місце проведення заходу 
Погоджено листом Фонду від 07.05.2019 
№1/6-151/05-01</t>
  </si>
  <si>
    <r>
      <t xml:space="preserve">3 дні                 (2 доби), </t>
    </r>
    <r>
      <rPr>
        <sz val="11"/>
        <color rgb="FFFF0000"/>
        <rFont val="Times New Roman"/>
        <family val="1"/>
        <charset val="204"/>
      </rPr>
      <t>травень,</t>
    </r>
    <r>
      <rPr>
        <sz val="11"/>
        <rFont val="Times New Roman"/>
        <family val="1"/>
        <charset val="204"/>
      </rPr>
      <t xml:space="preserve">
м. Одеса</t>
    </r>
  </si>
  <si>
    <t>Змінено термін проведення заходу
Погоджено листом Фонду від 07.05.2019 
№1/6-150/05-01</t>
  </si>
  <si>
    <r>
      <t xml:space="preserve">3 дні </t>
    </r>
    <r>
      <rPr>
        <sz val="11"/>
        <color rgb="FFFF0000"/>
        <rFont val="Times New Roman"/>
        <family val="1"/>
        <charset val="204"/>
      </rPr>
      <t xml:space="preserve">червень, </t>
    </r>
    <r>
      <rPr>
        <sz val="11"/>
        <rFont val="Times New Roman"/>
        <family val="1"/>
        <charset val="204"/>
      </rPr>
      <t>Київська  обл.</t>
    </r>
  </si>
  <si>
    <r>
      <t xml:space="preserve">22-23 травня,
</t>
    </r>
    <r>
      <rPr>
        <sz val="11"/>
        <color rgb="FFFF0000"/>
        <rFont val="Times New Roman"/>
        <family val="1"/>
        <charset val="204"/>
      </rPr>
      <t>м. Миколаїв</t>
    </r>
  </si>
  <si>
    <t>Зміна місця проведення заходу 
Погоджено листом Фонду від 07.05.2019 
№1/6-149/05-01</t>
  </si>
  <si>
    <t>2 дні, 
липень Львівська область</t>
  </si>
  <si>
    <t>1  день,   грудень,    
м. Чернівці</t>
  </si>
  <si>
    <t>01 березня,                                м. Житомир</t>
  </si>
  <si>
    <t>Семінар-тренінг «Інклюзивний суд: основні поняття та шляхи розвитку»</t>
  </si>
  <si>
    <t>Обласний</t>
  </si>
  <si>
    <t xml:space="preserve">ВГОІ «Правозахисна спілка інвалідів», Національна Асамблея людей з інвалідністю України (НАІУ) </t>
  </si>
  <si>
    <t>Офіційний сайт Національної Асамблеї людей з інвалідністю України (НАІУ)</t>
  </si>
  <si>
    <t>3 - 03 березня,  м. Київ</t>
  </si>
  <si>
    <t>02 - 03 березня,
м. Київ</t>
  </si>
  <si>
    <t>Тренінг з адміністративного та фінансового менеджменту проектів
(В рамках проекту «Батьківська адвокація раннього втручання в Україні – стратегічне планування та регіональні міні-проекти», що реалізує ГС “ВГО “Національна Асамблея людей з інвалідністю України” та Міжнародний фонд «Відродження» (Угода №52885 від 28.09.2018 р.)</t>
  </si>
  <si>
    <t>HealthProm, Національна Асамблея людей з інвалідністю України (НАІУ)</t>
  </si>
  <si>
    <t>Бізнес -тренінг із соціального підприємництва «Започаткування власної справи: теоретичні основи та практичні аспекти»
(В рамках Міжнародного проекту «Тренінги, розширення економічних можливостей, допоміжні технології та послуги медичної/фізичної реабілітації», за фінансової  підтримки Агентства США з міжнародного розвитку USAID)</t>
  </si>
  <si>
    <t>18 - 20 березня,                                       м. Харків</t>
  </si>
  <si>
    <t xml:space="preserve">USAID, Національна Асамблея людей з інвалідністю України (НАІУ) </t>
  </si>
  <si>
    <t>21 березня,
  м. Київ</t>
  </si>
  <si>
    <t>Форум Асоціації міст України із сталого розвитку територіальних громад</t>
  </si>
  <si>
    <t xml:space="preserve">USAID, Асоціація міст України, ТОВ «Київський міжнародний контрактовий ярмарок», Національна Асамблея людей з інвалідністю України (НАІУ) </t>
  </si>
  <si>
    <t>26 квітня, 
м. Київ, вул. Богомольця, 10, клуб МВС</t>
  </si>
  <si>
    <t>ні</t>
  </si>
  <si>
    <t>Журнал "Іменем Закону"</t>
  </si>
  <si>
    <t>Іфнормацію надано додатково</t>
  </si>
  <si>
    <r>
      <t xml:space="preserve">2 дні, </t>
    </r>
    <r>
      <rPr>
        <sz val="11"/>
        <color rgb="FFFF0000"/>
        <rFont val="Times New Roman"/>
        <family val="1"/>
        <charset val="204"/>
      </rPr>
      <t>серпень,</t>
    </r>
    <r>
      <rPr>
        <sz val="11"/>
        <rFont val="Times New Roman"/>
        <family val="1"/>
        <charset val="204"/>
      </rPr>
      <t xml:space="preserve">  Херсонська область </t>
    </r>
  </si>
  <si>
    <r>
      <rPr>
        <sz val="11"/>
        <color rgb="FFFF0000"/>
        <rFont val="Times New Roman"/>
        <family val="1"/>
        <charset val="204"/>
      </rPr>
      <t>липень-серпень,</t>
    </r>
    <r>
      <rPr>
        <sz val="11"/>
        <color indexed="8"/>
        <rFont val="Times New Roman"/>
        <family val="1"/>
        <charset val="204"/>
      </rPr>
      <t xml:space="preserve">
10 днів Волинська обл.</t>
    </r>
  </si>
  <si>
    <r>
      <rPr>
        <sz val="11"/>
        <color rgb="FFFF0000"/>
        <rFont val="Times New Roman"/>
        <family val="1"/>
        <charset val="204"/>
      </rPr>
      <t>червень,</t>
    </r>
    <r>
      <rPr>
        <sz val="11"/>
        <color indexed="8"/>
        <rFont val="Times New Roman"/>
        <family val="1"/>
        <charset val="204"/>
      </rPr>
      <t xml:space="preserve">
10 днів Запорізька обл.</t>
    </r>
  </si>
  <si>
    <r>
      <rPr>
        <sz val="11"/>
        <color rgb="FFFF0000"/>
        <rFont val="Times New Roman"/>
        <family val="1"/>
        <charset val="204"/>
      </rPr>
      <t>серпень-вересень,</t>
    </r>
    <r>
      <rPr>
        <sz val="11"/>
        <color indexed="8"/>
        <rFont val="Times New Roman"/>
        <family val="1"/>
        <charset val="204"/>
      </rPr>
      <t xml:space="preserve">
10 днів Херсонська обл.</t>
    </r>
  </si>
  <si>
    <r>
      <rPr>
        <sz val="11"/>
        <color rgb="FFFF0000"/>
        <rFont val="Times New Roman"/>
        <family val="1"/>
        <charset val="204"/>
      </rPr>
      <t>липень,</t>
    </r>
    <r>
      <rPr>
        <sz val="11"/>
        <rFont val="Times New Roman"/>
        <family val="1"/>
        <charset val="204"/>
      </rPr>
      <t xml:space="preserve">
10 днів Донецька обл.</t>
    </r>
  </si>
  <si>
    <t>04-06 травня, 
м. Харків</t>
  </si>
  <si>
    <t>12-14 травня, 
м. Одеса, вул. Лиманна, ДП "клінічний санаторій ім. Пирогова" ЗАТ "Укрпрофоздоровниця"</t>
  </si>
  <si>
    <t xml:space="preserve">ні </t>
  </si>
  <si>
    <t>Сайт ВГО</t>
  </si>
  <si>
    <r>
      <t xml:space="preserve">2 дні, </t>
    </r>
    <r>
      <rPr>
        <sz val="11"/>
        <color rgb="FFFF0000"/>
        <rFont val="Times New Roman"/>
        <family val="1"/>
        <charset val="204"/>
      </rPr>
      <t>червень,</t>
    </r>
    <r>
      <rPr>
        <sz val="11"/>
        <rFont val="Times New Roman"/>
        <family val="1"/>
        <charset val="204"/>
      </rPr>
      <t xml:space="preserve"> м.Черкаси</t>
    </r>
  </si>
  <si>
    <r>
      <t xml:space="preserve">3 дні, </t>
    </r>
    <r>
      <rPr>
        <sz val="11"/>
        <color rgb="FFFF0000"/>
        <rFont val="Times New Roman"/>
        <family val="1"/>
        <charset val="204"/>
      </rPr>
      <t xml:space="preserve">вересень, </t>
    </r>
    <r>
      <rPr>
        <sz val="11"/>
        <rFont val="Times New Roman"/>
        <family val="1"/>
        <charset val="204"/>
      </rPr>
      <t>м.Сєвєродонецьк</t>
    </r>
  </si>
  <si>
    <r>
      <t xml:space="preserve">5 днів, </t>
    </r>
    <r>
      <rPr>
        <sz val="11"/>
        <color rgb="FFFF0000"/>
        <rFont val="Times New Roman"/>
        <family val="1"/>
        <charset val="204"/>
      </rPr>
      <t>червень, Херсонська область</t>
    </r>
  </si>
  <si>
    <t>Круглий стіл "Роль жінки у збереженні сім'ї і нації та вирішення проблем нашого сьогодення"</t>
  </si>
  <si>
    <r>
      <t xml:space="preserve">1 день, </t>
    </r>
    <r>
      <rPr>
        <sz val="11"/>
        <color rgb="FFFF0000"/>
        <rFont val="Times New Roman"/>
        <family val="1"/>
        <charset val="204"/>
      </rPr>
      <t xml:space="preserve">травень,
</t>
    </r>
    <r>
      <rPr>
        <sz val="11"/>
        <rFont val="Times New Roman"/>
        <family val="1"/>
        <charset val="204"/>
      </rPr>
      <t xml:space="preserve">  м. Житомир</t>
    </r>
  </si>
  <si>
    <t>Зміна терміну проведення 
Погоджено листом Фонду від 27.05.2019
№1/6-200/05-01</t>
  </si>
  <si>
    <t>17-18 травня, м. Миколаїв, проспект Героїв України, 9</t>
  </si>
  <si>
    <t>Сайт ВГО, веб-сайт Асоціації спортивних журналістів України</t>
  </si>
  <si>
    <t>Сайт ВГО, веб-сайт Асоціації спортивних журналістів України, Миколаївське обласне телебачення, веб-сайт Федерації футболу України</t>
  </si>
  <si>
    <t>31 травня, м.Чернігів, пр-кт Миру, 40</t>
  </si>
  <si>
    <r>
      <t xml:space="preserve">Захід проведено.
Надано інформацію про прповедення.
</t>
    </r>
    <r>
      <rPr>
        <sz val="11"/>
        <rFont val="Times New Roman"/>
        <family val="1"/>
        <charset val="204"/>
      </rPr>
      <t>Участь взяли: Чернігівська обласна громадська організація інвалідів "Логос"</t>
    </r>
  </si>
  <si>
    <t>30 травня, м. Ужгород , вул. Заньковецької, 88/4</t>
  </si>
  <si>
    <r>
      <t xml:space="preserve">Захід проведено.
Надано інформацію про прповедення.
</t>
    </r>
    <r>
      <rPr>
        <sz val="11"/>
        <rFont val="Times New Roman"/>
        <family val="1"/>
        <charset val="204"/>
      </rPr>
      <t>Участь взяли: Громадська організація інвалідів "Товариство захисту осіб з інвалідністю "Надія"</t>
    </r>
  </si>
  <si>
    <r>
      <t xml:space="preserve">Захід проведено.
Надано інформацію про прповедення.
</t>
    </r>
    <r>
      <rPr>
        <sz val="11"/>
        <rFont val="Times New Roman"/>
        <family val="1"/>
        <charset val="204"/>
      </rPr>
      <t>Участь взяли: Громадська організація "Шлях добра"</t>
    </r>
  </si>
  <si>
    <t>31 травня, м.Рівне, вул. Соборна, 420А</t>
  </si>
  <si>
    <r>
      <t xml:space="preserve">Захід проведено.
Надано інформацію про прповедення.
</t>
    </r>
    <r>
      <rPr>
        <sz val="11"/>
        <rFont val="Times New Roman"/>
        <family val="1"/>
        <charset val="204"/>
      </rPr>
      <t>Участь взяли: Громадська організація "Спілка інвалідідв з дитинства "Передзвін"</t>
    </r>
  </si>
  <si>
    <t>30 травня, м. Ужгород , вул. Фединця, 14/1</t>
  </si>
  <si>
    <r>
      <t xml:space="preserve">Захід проведено.
Надано інформацію про прповедення.
</t>
    </r>
    <r>
      <rPr>
        <sz val="11"/>
        <rFont val="Times New Roman"/>
        <family val="1"/>
        <charset val="204"/>
      </rPr>
      <t>Участь взяли: Благодійна організація "комітет медичної допомоги в Закарпатті"</t>
    </r>
  </si>
  <si>
    <t>31 травня, м. Рівне, вул. Меслибницька, 9</t>
  </si>
  <si>
    <r>
      <t xml:space="preserve">Захід проведено.
Надано інформацію про прповедення.
</t>
    </r>
    <r>
      <rPr>
        <sz val="11"/>
        <rFont val="Times New Roman"/>
        <family val="1"/>
        <charset val="204"/>
      </rPr>
      <t>Участь взяли: Комунальний заклад "Вараський міський центр соціальної реабілітації дітей-інвалідів"</t>
    </r>
  </si>
  <si>
    <t>Семінар на тему "Забезпечення безперешкодного  доступу осіб з інвалідністю до обєктів житлового та громадського  призначення в Кіровоградській області"</t>
  </si>
  <si>
    <t>Круглий стіл на тему "Соціальна адаптація інвалідів,інвалідів АТО та взаємодія з суспільством"</t>
  </si>
  <si>
    <t>Фізкультурно оздоровчий  захід з навчання новітнім методикам оздоровлення та реабілітації "Рухова активність - здоровий спосіб життя, здорова нація"</t>
  </si>
  <si>
    <r>
      <t xml:space="preserve">Захід проведено.
Надано інформацію про прповедення.
</t>
    </r>
    <r>
      <rPr>
        <sz val="11"/>
        <rFont val="Times New Roman"/>
        <family val="1"/>
        <charset val="204"/>
      </rPr>
      <t>Участь взяли: Члени Черкаської ОО ВВОІ СОІУ, АКТИВ Житомирської ОО ВОІ СОІУ</t>
    </r>
  </si>
  <si>
    <t>Соціальні мережі, газкта "Благовіст" та "Берег Надії"</t>
  </si>
  <si>
    <t>Радіо</t>
  </si>
  <si>
    <r>
      <t xml:space="preserve">Захід проведено.
Надано інформацію про прповедення.
</t>
    </r>
    <r>
      <rPr>
        <sz val="11"/>
        <rFont val="Times New Roman"/>
        <family val="1"/>
        <charset val="204"/>
      </rPr>
      <t>Участь взяли: Луганська обласна організація осіб з інвалідністю ВОІ "СОІУ", Білокуракинська районна громадська організація осіб з інвалідністю свт.Луки, Лисичанське міське то-во інвалідів "Джерело", Кремінське районне то-во інвалідів "Віра", Сєвєродонецьке міське то-во інвалідів "Надія", Рубіжанська організація інвалідів "Аргонавти", Старобільська районна організація інвадів "Вікторія", ГО "Українське об'єднання учасників бойових дій та волонтерів АТО Старобільського району", Луганський обласний центр "Інваспорт", Луганське відділення ФСЗІ, Лисичанська міська рада</t>
    </r>
  </si>
  <si>
    <t>Берег Надії, Благовіст, "Сила духу"</t>
  </si>
  <si>
    <t>14-16 травня, м.Київ, Велика окружна дорога, 4Б, готель "Тиса"</t>
  </si>
  <si>
    <t>запрошення, програма заходу</t>
  </si>
  <si>
    <t>газети "Благовіст", "Сила духу", "Берег надії"</t>
  </si>
  <si>
    <t>20-21 травня, м. Київ, вул. Верхній Вал 30-А</t>
  </si>
  <si>
    <r>
      <t xml:space="preserve">Захід проведено.
Надано інформацію про прповедення.
</t>
    </r>
    <r>
      <rPr>
        <sz val="11"/>
        <rFont val="Times New Roman"/>
        <family val="1"/>
        <charset val="204"/>
      </rPr>
      <t>Участь взяли: Київське міське відділення ФСЗІ фахівець 1 категорії правової та кадрової роботи Гальченко О.В., кафедра ортопедагогіки, ортопсихології та реабілітології факультету спеціальної та інклузивної освіти НПУ ім. М.Драгоманова, ГО "Матерів дітей-інвалідів та інвалідів Олександрії "Серце матері", інші.</t>
    </r>
  </si>
  <si>
    <t>Сайт ВГО, Фейсбук</t>
  </si>
  <si>
    <t>22 травня, 
м. Біла Церква</t>
  </si>
  <si>
    <t>Виїзний семінар "Людям з обмеженими можливостями небмежений доступ  до пізнання та вивчення історичної, архітектурної,духовної спадщини  українського народу"</t>
  </si>
  <si>
    <t>22 травня, м.Житомир</t>
  </si>
  <si>
    <t>30 травня, м.Хмельницький</t>
  </si>
  <si>
    <t>25 травня,
 м. Чернігів, вул. Артема, 8</t>
  </si>
  <si>
    <t>22 травня, м.Лисичанськ, спортивна база "Лисичанець"</t>
  </si>
  <si>
    <t>31 травня,  Харківська обл, смт.Новая Водолага, площа Юбілейна, парк Юбілейний</t>
  </si>
  <si>
    <t>30 травня, м.Луцьк, пр.Волі, 34, Луцький педколедж</t>
  </si>
  <si>
    <t>27-28 травня, м. Б-Дністровський, смт. Затока, пр-кт Золотий берег, 91</t>
  </si>
  <si>
    <t>Газета Го ВО "СОІУ" Благосвіт, місцеві газети м. Біла Церква "Громадська думка" і "Замкова гора"</t>
  </si>
  <si>
    <t>24 травня, 
м. Київ,
вул. Бастіонна, 11</t>
  </si>
  <si>
    <t>03 червня, м. Київ, Окружний адміністративний суд м.Києва</t>
  </si>
  <si>
    <t>Програма "Рівні серед рівних" (соціалізація адаптація дітей з інвалідністю в сучасному суспільстві та розвиток їх професійного потенціалу)</t>
  </si>
  <si>
    <t xml:space="preserve">Захід заплановано та проведено за позабюджетні кошти.
Участь взяли діти з інвалідністю їх батьки та опікуни </t>
  </si>
  <si>
    <t>Сайт ВГО, Окружний адміністративний суд м.Києва</t>
  </si>
  <si>
    <t>06-08 червня, 
м. Хмельницький</t>
  </si>
  <si>
    <t>Сайт ВГО, запрошення до ФСЗІ</t>
  </si>
  <si>
    <t>03-12 червня, 
б/в "Надія", вул. Курортна 77, м.Приморськ, Запорізька область</t>
  </si>
  <si>
    <t>07-08 червня, м. Біла Церква</t>
  </si>
  <si>
    <r>
      <t>Захід проведено. 
Надано інформацію про проведення.
Участь взяли:</t>
    </r>
    <r>
      <rPr>
        <sz val="11"/>
        <rFont val="Times New Roman"/>
        <family val="1"/>
        <charset val="204"/>
      </rPr>
      <t xml:space="preserve"> представництво Європейського Союзу в Україні; секретаріат Уповноваженого Верховної Ради України з прав людини; МСП; МОН; Департамент праці і соціальної політики Одеської обласної державноїадміністрацї; Одеський обласний мед центр психічного здоров'я; ГО людей з інвалідністю з Вінницької, Дніпропетровської, Донецької, Закарпатської, Запорізької, Львівської, Луганської, Кіровоградської, Житомирської, Волинської, Київської, Одеської, Харківської областей; благодійний фонд "Інститут раннього втручання"; організація HealthProm</t>
    </r>
  </si>
  <si>
    <t>Сайт ВГО, http://invak.info/, 
http://rvua.com.ua/</t>
  </si>
  <si>
    <r>
      <t xml:space="preserve"> 1 день </t>
    </r>
    <r>
      <rPr>
        <sz val="11"/>
        <color rgb="FFFF0000"/>
        <rFont val="Times New Roman"/>
        <family val="1"/>
        <charset val="204"/>
      </rPr>
      <t>листопад</t>
    </r>
    <r>
      <rPr>
        <sz val="11"/>
        <rFont val="Times New Roman"/>
        <family val="1"/>
        <charset val="204"/>
      </rPr>
      <t xml:space="preserve"> м.Чернігів  вул Артема, 8</t>
    </r>
  </si>
  <si>
    <t>Фейсбук
Сайт КВНЗ КОР Білоцерківський гуманітарно-педагогічний коледж</t>
  </si>
  <si>
    <r>
      <t xml:space="preserve">Захід проведено.
Надано інформацію про прповедення.
Участь взяли: </t>
    </r>
    <r>
      <rPr>
        <sz val="11"/>
        <rFont val="Times New Roman"/>
        <family val="1"/>
        <charset val="204"/>
      </rPr>
      <t>ВСГО "Конфедерація ГОІ України" від представництв м.Києва, Києвської обл, Волинської обл., Донецької обл., Харківської обл., Запорізької обл., Рівненської обл., Чернігівської обл, Черкаської обл., Тернопільської обл., Сумської обл., завідувач сектору організації забезпечення технічними та іншими засобами реабілітації та монітоингу чкості реаб послуг Запорізького обл відділення ФСЗІ Іонова Т.В.</t>
    </r>
  </si>
  <si>
    <t>повідомлення</t>
  </si>
  <si>
    <t>Ел.пошта, sms-повідомлення, WhatsApp, Viber</t>
  </si>
  <si>
    <t>11-13 червня 2019, Київська область</t>
  </si>
  <si>
    <r>
      <t xml:space="preserve">Захід проведено. 
Надано інформацію про проведення.
</t>
    </r>
    <r>
      <rPr>
        <sz val="11"/>
        <rFont val="Times New Roman"/>
        <family val="1"/>
        <charset val="204"/>
      </rPr>
      <t>Участь взяли:ГОІ з Дніпропетровської, Київської, Полтавської, Чернівецької, Сумської, Запорізької, Одеської, Закарпатської, Харківської, Донецької, Волинської, Луганської та Житомирської областей України)</t>
    </r>
  </si>
  <si>
    <t>Сайт ВГО, Сайт благодійної організації "МБФ "Небайдужа Україна", Фейсбук</t>
  </si>
  <si>
    <r>
      <t xml:space="preserve">5 днів </t>
    </r>
    <r>
      <rPr>
        <sz val="11"/>
        <color rgb="FFFF0000"/>
        <rFont val="Times New Roman"/>
        <family val="1"/>
        <charset val="204"/>
      </rPr>
      <t>липень-серпень</t>
    </r>
    <r>
      <rPr>
        <sz val="11"/>
        <rFont val="Times New Roman"/>
        <family val="1"/>
        <charset val="204"/>
      </rPr>
      <t>, м.Одеса</t>
    </r>
  </si>
  <si>
    <r>
      <t xml:space="preserve"> 2 доби, </t>
    </r>
    <r>
      <rPr>
        <sz val="11"/>
        <color rgb="FFFF0000"/>
        <rFont val="Times New Roman"/>
        <family val="1"/>
        <charset val="204"/>
      </rPr>
      <t>липень,</t>
    </r>
    <r>
      <rPr>
        <sz val="11"/>
        <rFont val="Times New Roman"/>
        <family val="1"/>
        <charset val="204"/>
      </rPr>
      <t xml:space="preserve">
 м. Київ</t>
    </r>
  </si>
  <si>
    <t>Змінено термін проведення заходу 
Погоджено листом Фонду від 02.07.2019 
№1/6-303/05-01</t>
  </si>
  <si>
    <r>
      <t xml:space="preserve">3 дні, </t>
    </r>
    <r>
      <rPr>
        <sz val="11"/>
        <color rgb="FFFF0000"/>
        <rFont val="Times New Roman"/>
        <family val="1"/>
        <charset val="204"/>
      </rPr>
      <t>червень,</t>
    </r>
    <r>
      <rPr>
        <sz val="11"/>
        <rFont val="Times New Roman"/>
        <family val="1"/>
        <charset val="204"/>
      </rPr>
      <t xml:space="preserve"> 
м. Київ</t>
    </r>
  </si>
  <si>
    <r>
      <t xml:space="preserve">Захід проведено.
Надано інформацію про прповедення.
</t>
    </r>
    <r>
      <rPr>
        <sz val="11"/>
        <rFont val="Times New Roman"/>
        <family val="1"/>
        <charset val="204"/>
      </rPr>
      <t>Участь взяли: ГО "ВАППЛІУ", ГО "КМАІ "Наша справа", ПОГ "Срібний млин", ГО "Харківська асоціація незрячих юристів, підприємство "Енерго-спектр", ХОО ВОІ "Союз організацій інвалідів", ЖОГОІП "Рубікон", ПГОІ "Елкон-Дизайн", УТОС, ПОГ "кувп №1 УТОС", ПГО "Центр виробничої практики інвалідів АТО "Літопис", ЧООГОЛОМ "День", Кіровоградська обласна асамблея" та ін., фахівець Київського міського відділення ФСЗІ (Шитий О.С.), уповноважений Президента (Сушкевич В.М.)</t>
    </r>
  </si>
  <si>
    <t>Сайт НАІУ</t>
  </si>
  <si>
    <t>27-28 червня, м.Черкаси</t>
  </si>
  <si>
    <t>Сайт ВГО, In.ck.ua, Ти в Черкасах</t>
  </si>
  <si>
    <t>Сайт ВГО (27.06.2019), Фейсбук, ЧОГОІ "Життя без бар'єрів", Соціальна газета "Сфера", 
Сайт ВГО (01.07.2019)</t>
  </si>
  <si>
    <r>
      <rPr>
        <sz val="11"/>
        <color rgb="FFFF0000"/>
        <rFont val="Times New Roman"/>
        <family val="1"/>
        <charset val="204"/>
      </rPr>
      <t>вересень-жовтень,</t>
    </r>
    <r>
      <rPr>
        <sz val="11"/>
        <rFont val="Times New Roman"/>
        <family val="1"/>
        <charset val="204"/>
      </rPr>
      <t xml:space="preserve">
10 днів Закарпатська обл.</t>
    </r>
  </si>
  <si>
    <r>
      <t xml:space="preserve"> 1 день </t>
    </r>
    <r>
      <rPr>
        <sz val="11"/>
        <color rgb="FFFF0000"/>
        <rFont val="Times New Roman"/>
        <family val="1"/>
        <charset val="204"/>
      </rPr>
      <t>червень</t>
    </r>
    <r>
      <rPr>
        <sz val="11"/>
        <rFont val="Times New Roman"/>
        <family val="1"/>
        <charset val="204"/>
      </rPr>
      <t xml:space="preserve"> 
м. Чернігів вул Артема,8</t>
    </r>
  </si>
  <si>
    <r>
      <t xml:space="preserve">2 дні, </t>
    </r>
    <r>
      <rPr>
        <sz val="11"/>
        <color rgb="FFFF0000"/>
        <rFont val="Times New Roman"/>
        <family val="1"/>
        <charset val="204"/>
      </rPr>
      <t>серпень,</t>
    </r>
    <r>
      <rPr>
        <sz val="11"/>
        <color theme="1"/>
        <rFont val="Times New Roman"/>
        <family val="1"/>
        <charset val="204"/>
      </rPr>
      <t xml:space="preserve">   Херсонська область</t>
    </r>
  </si>
  <si>
    <t>3 дні, липень, Херсонська область</t>
  </si>
  <si>
    <t>23-27 червня Херсонська обл., Голопристанськ р-н, с.Залізний Порт, пансіонат "Одіссей"</t>
  </si>
  <si>
    <t>06-10 червня, Черкаська обл., м. Умань, вул.Київська, 12А, вул.Костешльна, 12, вул Комарова, 7Б, вул.Петропавлівська, 59, с.Дмитрушки Уманського р-ну, вул.Мічуріна,7</t>
  </si>
  <si>
    <t>Фейсбук, 
Сайт державної служби зайнятості</t>
  </si>
  <si>
    <t>Сайт http://uman.rada.gov.ua/
Сайт ФСЗІ, Фейсбук
Сайт Управл праці та соц зах населен Уманськ міськ ради</t>
  </si>
  <si>
    <t>25 червня
м.Київ, вул.Малишка, 1
готель "Братислава"</t>
  </si>
  <si>
    <t>25 червня, м.Київ, Р.Окіпної, 2, Готельний комплекс "Турист" конференц-зали</t>
  </si>
  <si>
    <r>
      <t xml:space="preserve">Захід проведено.
Надано інформацію про прповедення.
</t>
    </r>
    <r>
      <rPr>
        <sz val="11"/>
        <rFont val="Times New Roman"/>
        <family val="1"/>
        <charset val="204"/>
      </rPr>
      <t>Участь взяли: Київське міське відділення ФСЗІ (Гоменок К.А.), ГО "Усмішка дитини" (м.Миколаїв), Благодійна організація "БФ "САМ" (м.Київ), "Крапля крові" (м.Кременчуг, Полтавська обл), ГО "Родина разом" (м.Бердянськ, Запорізька обл.), Асоціація "Child.ua", Портал "Autism.ua", НДО члени ВГО "Коаліція" (список надано)</t>
    </r>
  </si>
  <si>
    <t>Фейсбук, 
Сайт ВГО
Електронні і телефонні повідомлення</t>
  </si>
  <si>
    <t>20 червня, м.Одеса, вул.Люстдорфське шосе, 27</t>
  </si>
  <si>
    <r>
      <t xml:space="preserve">Захід проведено.
Надано інформацію про прповедення.
</t>
    </r>
    <r>
      <rPr>
        <sz val="11"/>
        <rFont val="Times New Roman"/>
        <family val="1"/>
        <charset val="204"/>
      </rPr>
      <t>Участь взяли: ГО рідних дітей-інвалідів "Білий ангел"</t>
    </r>
  </si>
  <si>
    <t>24 червня, м.Тернопіль, вул.Сахарова, 4</t>
  </si>
  <si>
    <r>
      <t xml:space="preserve">Захід проведено.
Надано інформацію про прповедення.
</t>
    </r>
    <r>
      <rPr>
        <sz val="11"/>
        <rFont val="Times New Roman"/>
        <family val="1"/>
        <charset val="204"/>
      </rPr>
      <t>Участь взяли: Тернопільська міська ГО родин дітей-інвалідів "Дитина"</t>
    </r>
  </si>
  <si>
    <t>25 червня, Тернопільська обл, м.Кременець, вул.Дубенська, 21</t>
  </si>
  <si>
    <r>
      <t xml:space="preserve">Захід проведено.
Надано інформацію про прповедення.
</t>
    </r>
    <r>
      <rPr>
        <sz val="11"/>
        <rFont val="Times New Roman"/>
        <family val="1"/>
        <charset val="204"/>
      </rPr>
      <t>Участь взяли: ГО "Товариство батьків дітей-інвалідів та їх друхів "Зоря надії"</t>
    </r>
  </si>
  <si>
    <t>24 червня, Івано-Франківська обл., м.Коломия, вул.Гната Ковцуняка, 1В</t>
  </si>
  <si>
    <r>
      <t xml:space="preserve">Захід проведено.
Надано інформацію про прповедення.
</t>
    </r>
    <r>
      <rPr>
        <sz val="11"/>
        <rFont val="Times New Roman"/>
        <family val="1"/>
        <charset val="204"/>
      </rPr>
      <t>Участь взяли: ГО "Коломийське Товариство підтримки осіб з інвалідністю внаслідок інтелектуальних порушень "КРОКуСвіт"</t>
    </r>
  </si>
  <si>
    <t>20 червня, м.Вінниця, вул.Замостянська, 51</t>
  </si>
  <si>
    <r>
      <t xml:space="preserve">Захід проведено.
Надано інформацію про прповедення.
</t>
    </r>
    <r>
      <rPr>
        <sz val="11"/>
        <rFont val="Times New Roman"/>
        <family val="1"/>
        <charset val="204"/>
      </rPr>
      <t>Участь взяли: Вінницька міська організація соціального розвитку та становлення окремих малозахищених категорій молоді "Паросток"</t>
    </r>
  </si>
  <si>
    <t>25 червня Донецька обл., м.Маріуполь, пр.Будівельників, 85-а</t>
  </si>
  <si>
    <r>
      <t xml:space="preserve">Захід проведено.
Надано інформацію про прповедення.
</t>
    </r>
    <r>
      <rPr>
        <sz val="11"/>
        <rFont val="Times New Roman"/>
        <family val="1"/>
        <charset val="204"/>
      </rPr>
      <t>Участь взяли: ГО сіський клуб "Повір у себе"</t>
    </r>
  </si>
  <si>
    <t>01 квітня-05 червня, приміщення ГО "Білий ангел", м.Одеса, вул.Люстдорфська дорога, 27</t>
  </si>
  <si>
    <r>
      <t xml:space="preserve">Захід проведено.
Надано інформацію про прповедення.
Участь взяли: </t>
    </r>
    <r>
      <rPr>
        <sz val="11"/>
        <rFont val="Times New Roman"/>
        <family val="1"/>
        <charset val="204"/>
      </rPr>
      <t>ГО рідних дітей-інвалідів "Білий ангел"</t>
    </r>
  </si>
  <si>
    <t>01 квітня-05 червня
приміщення ГО ВГО "Відкриті серця", Вінницька обл, Вінницький р-н, с.Дорожне, провул.Київський, 7</t>
  </si>
  <si>
    <r>
      <t xml:space="preserve">Захід проведено.
Надано інформацію про прповедення.
Участь взяли: </t>
    </r>
    <r>
      <rPr>
        <sz val="11"/>
        <rFont val="Times New Roman"/>
        <family val="1"/>
        <charset val="204"/>
      </rPr>
      <t>ГО Вінницька ГО "Асоціація захисту прав та допомоги людям з інвалідністю "Відкриті серця"</t>
    </r>
  </si>
  <si>
    <t>01 квітня-05 червня, приміщення ВОГО "Даун-синдром", Волинська обл., м.Луцьк, вул.Шопена, 18</t>
  </si>
  <si>
    <r>
      <t>Захід проведено.
Надано інформацію про прповедення.
Участь взяли</t>
    </r>
    <r>
      <rPr>
        <sz val="11"/>
        <rFont val="Times New Roman"/>
        <family val="1"/>
        <charset val="204"/>
      </rPr>
      <t>: Волинська обласна ГО батьків дітей з синдромом Дауна та іншими порушеннями розвитку - ВОГО "Даун-синдром" (м.Луцьк)</t>
    </r>
  </si>
  <si>
    <t>01 квітня-05 червня приміщення БТ "Джерела", м.Київ, бул. Вигурівський, 4, каб 402</t>
  </si>
  <si>
    <r>
      <t xml:space="preserve">Захід проведено.
Надано інформацію про прповедення.
Участь взяли: </t>
    </r>
    <r>
      <rPr>
        <sz val="11"/>
        <rFont val="Times New Roman"/>
        <family val="1"/>
        <charset val="204"/>
      </rPr>
      <t>Благодійне то-во допомоги особам з інвалідністю внаслідок інтелектуальних порушень "Джерела" (м.Київ)</t>
    </r>
  </si>
  <si>
    <t>01 квітня-05 червня, приміщення ГО "Дитина", вул.Сахарова, 4, м.Тернопіль</t>
  </si>
  <si>
    <r>
      <t xml:space="preserve">Захід проведено.
Надано інформацію про прповедення.
Участь взяли: </t>
    </r>
    <r>
      <rPr>
        <sz val="11"/>
        <rFont val="Times New Roman"/>
        <family val="1"/>
        <charset val="204"/>
      </rPr>
      <t>ГО родин дітей-інвалідів "Дитина" (м.Тернопіль)</t>
    </r>
  </si>
  <si>
    <t>01 квітня-05 червня, приміщення ЛОДТЗНДІД "Довіра", м.Львів, вул.Пулюя, 7-а, д/у №159</t>
  </si>
  <si>
    <r>
      <t>Захід проведено.
Надано інформацію про прповедення.
Участь взяли</t>
    </r>
    <r>
      <rPr>
        <sz val="11"/>
        <rFont val="Times New Roman"/>
        <family val="1"/>
        <charset val="204"/>
      </rPr>
      <t>: Львівське обласне добровільне Товариство захисту неповносправних дітей та інвалідів дитинства "Довіра"</t>
    </r>
  </si>
  <si>
    <t>01 квітня-05 червня, приміщення БРДТЗДІ "Надія", Львівська обл, м.Броди, вул.Стуса, 7-а</t>
  </si>
  <si>
    <r>
      <t xml:space="preserve">Захід проведено.
Надано інформацію про прповедення.
Участь взяли: </t>
    </r>
    <r>
      <rPr>
        <sz val="11"/>
        <rFont val="Times New Roman"/>
        <family val="1"/>
        <charset val="204"/>
      </rPr>
      <t>Бродівське районне добровільне то-во захисту дітей-інвалідів "Надія"</t>
    </r>
  </si>
  <si>
    <t>01 квітня-05 червня , приміщення ГО "Надія", Закарпатська обл, м.Ужгород, вул.Цегольнянська, 1</t>
  </si>
  <si>
    <r>
      <t xml:space="preserve">Захід проведено.
Надано інформацію про прповедення.
Участь взяли: </t>
    </r>
    <r>
      <rPr>
        <sz val="11"/>
        <rFont val="Times New Roman"/>
        <family val="1"/>
        <charset val="204"/>
      </rPr>
      <t>ГО "Товариство захисту осіб з інвалідіностю "Надія" (м.Ужгород, Закарпатська обл.)</t>
    </r>
  </si>
  <si>
    <t>01 квітня-05 червня приміщення ВМГОСРСОМКМ "Паросток", м.Вінниця, вул.Замостянська, 51</t>
  </si>
  <si>
    <r>
      <t>Захід проведено.
Надано інформацію про прповедення.
Участь взяли: В</t>
    </r>
    <r>
      <rPr>
        <sz val="11"/>
        <rFont val="Times New Roman"/>
        <family val="1"/>
        <charset val="204"/>
      </rPr>
      <t>інницька міська ГО соціального розвитку та становлення окремих малозахищених категорій молоді "Паросток"</t>
    </r>
  </si>
  <si>
    <t>01 квітня-05 червня, приміщення ГО "Повір у себе", Донецька обл, м.Маріуполь, просп.Будівельників, 85-а</t>
  </si>
  <si>
    <r>
      <t xml:space="preserve">Захід проведено.
Надано інформацію про прповедення.
Участь взяли: </t>
    </r>
    <r>
      <rPr>
        <sz val="11"/>
        <rFont val="Times New Roman"/>
        <family val="1"/>
        <charset val="204"/>
      </rPr>
      <t>ГО міський клуб "Повір у себе" (м.Маріуполь)</t>
    </r>
  </si>
  <si>
    <t>01 квітня-05 червня, приміщення ХМГО "Серце матері", м.Херсон, пров.Комбайновий, 11-а</t>
  </si>
  <si>
    <r>
      <t xml:space="preserve">Захід проведено.
Надано інформацію про прповедення.
Участь взяли: </t>
    </r>
    <r>
      <rPr>
        <sz val="11"/>
        <rFont val="Times New Roman"/>
        <family val="1"/>
        <charset val="204"/>
      </rPr>
      <t>Херсонська міська ГО матерів дітей-інвалідів "Серце матері"</t>
    </r>
  </si>
  <si>
    <t>01 квітня-05 червня, приміщення ГО ЛЦСЗРІ "Созарін", м.Львів, вул.Гайворонського, 27</t>
  </si>
  <si>
    <r>
      <t xml:space="preserve">Захід проведено.
Надано інформацію про прповедення.
Участь взяли: </t>
    </r>
    <r>
      <rPr>
        <sz val="11"/>
        <rFont val="Times New Roman"/>
        <family val="1"/>
        <charset val="204"/>
      </rPr>
      <t>Львівський центр соціального захисту та реабілітації інвалідів "Созарін"</t>
    </r>
  </si>
  <si>
    <t>01 квітня-05 червня, приміщення ГО ЦЛП "Сонячне подвір'я, м.Київ, провулок Коломиєвський, 9-а</t>
  </si>
  <si>
    <r>
      <t xml:space="preserve">Захід проведено.
Надано інформацію про прповедення.
Участь взяли: </t>
    </r>
    <r>
      <rPr>
        <sz val="11"/>
        <rFont val="Times New Roman"/>
        <family val="1"/>
        <charset val="204"/>
      </rPr>
      <t>ГО Центр лікувальної педагогіки "Сонячне подвір'я" (м.Київ)</t>
    </r>
  </si>
  <si>
    <t>01 квітня-05 червня, приміщення ГО НРЦ "Соняшник", м.Полтава, вул.Нечуя-Левицького, 24</t>
  </si>
  <si>
    <r>
      <t xml:space="preserve">Захід проведено.
Надано інформацію про прповедення.
Участь взяли: </t>
    </r>
    <r>
      <rPr>
        <sz val="11"/>
        <rFont val="Times New Roman"/>
        <family val="1"/>
        <charset val="204"/>
      </rPr>
      <t>ГО "Навчально-реабілітаційний центр "Соняшник" (м.Полтава)</t>
    </r>
  </si>
  <si>
    <t>01 квітня-05 червня, приміщення ГО "Сонячний промінь", м.Київ, вул.Озерна, 26-а, д/у №614</t>
  </si>
  <si>
    <r>
      <t xml:space="preserve">Захід проведено.
Надано інформацію про прповедення.
Участь взяли: </t>
    </r>
    <r>
      <rPr>
        <sz val="11"/>
        <rFont val="Times New Roman"/>
        <family val="1"/>
        <charset val="204"/>
      </rPr>
      <t>ГО "Спілка матерів, дітей та дорослих осіб з інвалідністю внаслідок інтелектуальних та фізичних порушень м.Києва "Сонячний промінь"</t>
    </r>
  </si>
  <si>
    <r>
      <t xml:space="preserve">26-28 листопада, </t>
    </r>
    <r>
      <rPr>
        <sz val="11"/>
        <color rgb="FFFF0000"/>
        <rFont val="Times New Roman"/>
        <family val="1"/>
        <charset val="204"/>
      </rPr>
      <t>м. Житомир</t>
    </r>
  </si>
  <si>
    <t>Зміна місця проведення заходу 
Погоджено листом Фонду від 05.07.2019 
№1/6-333/05-01</t>
  </si>
  <si>
    <t>22-23 березня, конференц-зал FLAVOR PARK, вул.Маршала Конєва, 6</t>
  </si>
  <si>
    <t>6-7 червня,
м. Київ</t>
  </si>
  <si>
    <t>25-27 червня, Пуща-Водиця, вул.Юнкерова, 58, Санаторій "Маяк"</t>
  </si>
  <si>
    <r>
      <t xml:space="preserve">Захід проведено.
Надано інформацію про прповедення.
</t>
    </r>
    <r>
      <rPr>
        <sz val="11"/>
        <rFont val="Times New Roman"/>
        <family val="1"/>
        <charset val="204"/>
      </rPr>
      <t>Участь взяли: представники обласних держадміністрацій (Вінницької, Чернігівської, Миколаївської, Сумської), заслужені тренери центру фізичної культури та спорту інвалідів "ІНВАСПОРТ" (директор центру Вінниченко М.В.), директор ДЮСШ регіонального центру (Ситник Я.А.), провідний фахівець регіонального центру (Лавський О.М.), фахівець ІІ категорії регіонального центру (Волівецька Т.В.), представник ФСЗІ фахівець І категорії (Осипенко С.К.), Київський міський центр соціально-трудової реабілітації осіб з інвалідіністю психолог (Стрий І.В.), художник-декоратор (Берлінська Н.), керівники представництв ГО ВАІ "ОСТОМІЯ" Одеської, Київської, Волинської, Вінницької, Кіровоградської, Херсоннської, Полтавської, Черкаської, Запорізької обл, м.Києва, Львова, Одеси, Тернополя, члени ГО стомованих України</t>
    </r>
  </si>
  <si>
    <t>Український інтернет-портал для стомованих пацієнтів</t>
  </si>
  <si>
    <r>
      <rPr>
        <i/>
        <sz val="11"/>
        <rFont val="Times New Roman"/>
        <family val="1"/>
        <charset val="204"/>
      </rPr>
      <t xml:space="preserve">Захід проведено. </t>
    </r>
    <r>
      <rPr>
        <sz val="11"/>
        <rFont val="Times New Roman"/>
        <family val="1"/>
        <charset val="204"/>
      </rPr>
      <t xml:space="preserve">
Надано інформацію про проведення.
Участь взяли: Черкаське обласне відділення ФСЗІ (Сук С.В.), ЧОГОІ "Спілка батьків молоді з інвалідністю "Перспектива", ЧОГОІ "Життя без бар'єрів", ЧОГОІ "Надія", ЧОГОІ "Опора", ЧОВ УТОС, відділення ВБО "Турбота про літніх в Україні" в м.Черкаси, Комітет доступності при Черкаській міській раді, голови та члени комітетів самоорганізації населення м.Черкаси, волонтери; представники ГОІ Черкаської обл</t>
    </r>
  </si>
  <si>
    <r>
      <t xml:space="preserve">5 днів </t>
    </r>
    <r>
      <rPr>
        <sz val="11"/>
        <color rgb="FFFF0000"/>
        <rFont val="Times New Roman"/>
        <family val="1"/>
        <charset val="204"/>
      </rPr>
      <t>серпень,</t>
    </r>
    <r>
      <rPr>
        <sz val="11"/>
        <rFont val="Times New Roman"/>
        <family val="1"/>
        <charset val="204"/>
      </rPr>
      <t xml:space="preserve"> Львівська обл.</t>
    </r>
  </si>
  <si>
    <t>25 червня, м.Київ</t>
  </si>
  <si>
    <t>19 червня, Закарпатська область, м.Ужгород, пл.Народна, 4, малий зал ОДА</t>
  </si>
  <si>
    <r>
      <t xml:space="preserve">Захід проведено.
Надано інформацію про прповедення.
</t>
    </r>
    <r>
      <rPr>
        <sz val="11"/>
        <rFont val="Times New Roman"/>
        <family val="1"/>
        <charset val="204"/>
      </rPr>
      <t>Участь взяли: держ експерт експертн групи з пит продуктивної зайнятості Директорату розвитку ринку праці та зайнятості МСП (Донська О.Б.), начальник відділу взаємод з громадськ об'єдн осіб з інв ФСЗІ (Рева В.Г.), заст директ департаменту соц захисту населення Черкаської ОДА (Шимчук О.І.), начальн Управл праці та соц зах населен Уманськ міськ ради, заслужений прац соцсфери Укр., депутат Черкаськ обл ради (Кучер Г.М.), директ Черкаськ обласн відділ ФСЗІ (Хоменко О.М.), заст директ Черкаськ обл відділ ФСЗІ (Сук С.В.), заст міськ голови м.Умань, секретар виконач комітету Уманськ міськ ради (Плотнікова Л.П.), презид ГО "Всукр організ осіб з інв "Гармонія" (Антропов Ю.В.), директор Національн Дендрологічного парку "Софіївка" НАН Укр (Косенко І.С.), в.о. директора КЗ "Черкаськ обласний центр медико-соціальної експертизи Черкаськ обл ради (Масенко Н.В.), заст декана факультету соціальної та психологічної освіти Уманського державного педагог у-ту ім П.Тичини (Бондаренко Г.В.), завідувач кафедри МСЕК і реабілітац ФПО, кандидат мед наук, доцент ДЗ "Дніпропетровськ мед академ МОЗ Укр" (Березовський В.М.), пров фахів Держ служби зайнятості (Ровнялічєва О.І.), представники відокремлених підрозд ГО "ВООІ "Гармонія", керівники та працівники центрів реабіл, які знаходяться в м.Умані</t>
    </r>
  </si>
  <si>
    <r>
      <t xml:space="preserve">Захід проведено.
Надано інформацію про прповедення.
</t>
    </r>
    <r>
      <rPr>
        <sz val="11"/>
        <rFont val="Times New Roman"/>
        <family val="1"/>
        <charset val="204"/>
      </rPr>
      <t>Участь взяли: Українська Асоціація "Чорнобиль" органів та військ МВС, Гальченко Ольга Володимирівна, Леонтьєва Олена Сергіївна - фахівці 1 категорії Київського міського відділення ФСЗІ</t>
    </r>
  </si>
  <si>
    <r>
      <t xml:space="preserve">Захід проведено.
Надано інформацію про прповедення.
Участь взяли: </t>
    </r>
    <r>
      <rPr>
        <sz val="11"/>
        <rFont val="Times New Roman"/>
        <family val="1"/>
        <charset val="204"/>
      </rPr>
      <t>представник Одеського обл відділення ФСЗІ спеціаліст 1 категорії В.М. Ракова, ГО "Центр реабілітації інвалідів-спинальників "Відродження-АРС", Дніпропетровський обласний, Київський, Запорізький, Херсонський, Чернігівський, Миколаївський, Новоодеський, Вознесенський, Криворізький міські відокремлені підрозділи ВГО АІСУ, Білоцерківська ГО "Спорт для людей з інвалідністю, організація любителів регбі "Мета", Асоціація громадських організацій інвалідів м. Слов'янськ", ГО "Боярський міський фізкультурно-спортивний клуб інвалідів "ІКАР", Первомайський міський культурно-оздоровчий клуб інвалідів "Прометей", Кілійське районне товариство інвалідів, Чернігівське ГО "Центр медико-соціальної та фізичної реабілітації інвалідів з порушенням фізичного розвитку "Інтеграція", Сріблянська районна організація "В єднанні сила", волонтери організатори заходу.</t>
    </r>
  </si>
  <si>
    <r>
      <t>Захід проведено.
Надано інформацію про прповедення.
Участь взяли:</t>
    </r>
    <r>
      <rPr>
        <sz val="11"/>
        <rFont val="Times New Roman"/>
        <family val="1"/>
        <charset val="204"/>
      </rPr>
      <t xml:space="preserve"> вищеперелічені учасники та представник Одеського обласного центру зайнятості населення  - начальник відділу організації сприяння працевлаштуванню І.О. Юшкова,   представник Одеського міського  центру зайнятості населення - директор центру зайнятості Суворовського району м. Одеси І.В. Єзерська</t>
    </r>
  </si>
  <si>
    <r>
      <t xml:space="preserve">Захід проведено.
Надано інформацію про прповедення.
</t>
    </r>
    <r>
      <rPr>
        <sz val="11"/>
        <rFont val="Times New Roman"/>
        <family val="1"/>
        <charset val="204"/>
      </rPr>
      <t>Участь взяли: директор Білоцерківського гуманітарно-педагогічного коледжу Ружицький В.А., докторант навчально-наукового інституту права ім Малиновського Національний уні-т "Острозька академія" Мельник В.П., директор ПВГОІ "Калиновий цвіт" Слободянюк С.Б., голова ГО "Добро об'єднує" Костюк Ю.В., Білоцерківська міська ГОІ "Фенікс", Білоцерківське міське то-во дітей-інвалідів та їх батьків "Аюрведа", Білоцерківський дитячий реабілітаційний центр "Шанс"</t>
    </r>
  </si>
  <si>
    <r>
      <t xml:space="preserve">Захід проведено.
Надано інформацію про прповедення.
</t>
    </r>
    <r>
      <rPr>
        <sz val="11"/>
        <rFont val="Times New Roman"/>
        <family val="1"/>
        <charset val="204"/>
      </rPr>
      <t>Участь взяли: Степанова Г.С. заступник директора Харківського обласного відділення ФСЗІ, Бутенко В.А. ГО "Право вибора" м. Харків, Носков В.А. головний менеджер Харківського обласного суспільного радіо, Доненко В.В. керівник ВЦРІ "Світогляд" м. Київ</t>
    </r>
  </si>
  <si>
    <r>
      <t xml:space="preserve">Захід проведено.
Надано інформацію про прповедення.
</t>
    </r>
    <r>
      <rPr>
        <sz val="11"/>
        <rFont val="Times New Roman"/>
        <family val="1"/>
        <charset val="204"/>
      </rPr>
      <t>Участь взяли: Карапзюк В.М., Нідзій І.М. директор та заступник директора Хмельницького обл відділення ФСЗІ,  Воронецький С.І. начальник Управління праці та соц захисту населення м. Хмельницький, Доненко В.В. керівник ВЦРІ "Світогляд" м. Київ, Богатиренко К.В. ТКСІ "Добробут та Злагода" ГО ВГО ВППІ м. Київ, керівник групи 3, м.Камянець-Подільський, Читайло М.К. голова Львівської обласної організації ВГО ВППІ (м.Львів)</t>
    </r>
  </si>
  <si>
    <r>
      <t>Захід проведено.
Надано інформацію про прповедення.
Участь взяли:</t>
    </r>
    <r>
      <rPr>
        <sz val="11"/>
        <rFont val="Times New Roman"/>
        <family val="1"/>
        <charset val="204"/>
      </rPr>
      <t xml:space="preserve"> директор Миколаївського обласного відділення ФСЗІ Чекарь І.К., начальник  Миколаївського обласного відділення Комітету з фізичного виховання та спорту Кулішов О.Ю., заступ голови Федерації футболу Миколаївської областіСтепанов О.Є., голова адміністрації Заводського району м. Миколаєва Дмитрук В.М., голова правління Української Федерації Флорболу Хадер Тамуз, головний тренер національної збірної команди СОУ Пінчук В.В., директор СОУ в Полтавській області Христенко С.С., срібний призер Всесвітніх Ігор Спеціальної Олімпіади 2018 в Австралії Іванюшин М., Директор обл спец школи-інтернату Ковтун А.В.</t>
    </r>
  </si>
  <si>
    <r>
      <t xml:space="preserve">Захід проведено. 
Надано інформацію про проведення заходу.
</t>
    </r>
    <r>
      <rPr>
        <sz val="11"/>
        <rFont val="Times New Roman"/>
        <family val="1"/>
        <charset val="204"/>
      </rPr>
      <t>Участь взяли: Гальченко О.В. (Київське міське відділ ФСЗІ), оргкомітети СФГУ, члени правління СФГУ, члени регіональних осередків (Вінницький, Волинський, Дніпропетровський, Житомирський, Закарпатський запорізький, Івано-Франківський, Київськ обласний, Кіровоградський, Луганський, Миколаївськ, Одеський, Полтавський, Сумський, Тернопільський, Харківський, Херсонський, Хмельницький, Черкаський, Чернівецький, Чернігів, Рівненськ, Київськ міський)</t>
    </r>
  </si>
  <si>
    <r>
      <t xml:space="preserve">Захід проведено.
Надано інформацію про прповедення.
</t>
    </r>
    <r>
      <rPr>
        <sz val="11"/>
        <rFont val="Times New Roman"/>
        <family val="1"/>
        <charset val="204"/>
      </rPr>
      <t>Участь взяли: молоді люди з інвалідністю - представники обласних осередків ВО СОІУ, активісти молодіжного руху, представники Національної молодіжної ради України, директор ФСЗІ (Сіроштан А,Г,), провідний бухгалтер Київського міського відділення ФСЗІ (Голенок К.Ю.), представники МСП, Департамент у справах ветеранів, осіб з інвалідністю та потерпілих внаслідок Чорнобильської катастрофи, Директор центру інклюзивних технологій навчання університету "Україна"</t>
    </r>
  </si>
  <si>
    <r>
      <t xml:space="preserve">Захід проведено.
Надано інформацію про прповедення.
</t>
    </r>
    <r>
      <rPr>
        <sz val="11"/>
        <rFont val="Times New Roman"/>
        <family val="1"/>
        <charset val="204"/>
      </rPr>
      <t>Участь взяли: голови та бухгалтери регіон осередків ГО ВО СОІУ, голови та бухгалтери район міськ осередків ГО ВО СОІУ, директор Херсон обл відділ ФСЗІ Ракша О.О, начальник фін відділу ФСЗІ Підручна С.О., сільський голова Новофедорівської сільської ради Лахтадир О.В., аудитор Федерації проф бухгалтерів та аудиторів України, член ради Міжнародної ради бухгалтерів і аудиторів України, аудитор Кліменко Н.М., голов бухгалтер ГО ВО СОІУ Кацкова О.Г., головний економіст ГО ВО СОІУ Лук'янчук І.С.</t>
    </r>
  </si>
  <si>
    <r>
      <t xml:space="preserve">Захід проведено.
Надано інформацію про прповедення.
</t>
    </r>
    <r>
      <rPr>
        <sz val="11"/>
        <rFont val="Times New Roman"/>
        <family val="1"/>
        <charset val="204"/>
      </rPr>
      <t>Учась взяли: директор обласного ФСЗІ (Шевчук В.О.), заст голови обл. "Спілки в'язнів жертв нацизму", Управління пенсійного фонду, Департамент соцполітики облдержадміністрації</t>
    </r>
  </si>
  <si>
    <r>
      <t xml:space="preserve">Захід проведено.
Надано інформацію про прповедення.
</t>
    </r>
    <r>
      <rPr>
        <sz val="11"/>
        <rFont val="Times New Roman"/>
        <family val="1"/>
        <charset val="204"/>
      </rPr>
      <t>Участь взяли: заступник міського голови м. Біла Церква Новогребська І.В., заступник директора Білоцерківського центру зайнятості Матяш Н.В., психолог університету економіки та правління "Україна" Хомчук О.П., головний бухгалтер ВО СОІУ Підручна С.О., Білоцерківське товариство інвалідів "Фенікс" ,Боярська ГО Людей з інвалідністю "Фіміам", Тетіївська районна організація "Едельвейс"</t>
    </r>
  </si>
  <si>
    <r>
      <t xml:space="preserve">Захід проведено.
Надано інформацію про прповедення.
</t>
    </r>
    <r>
      <rPr>
        <sz val="11"/>
        <rFont val="Times New Roman"/>
        <family val="1"/>
        <charset val="204"/>
      </rPr>
      <t>Участь взяли: ГО "Рівноправне суспільство", ГО "Дорога добра" ГО "Інвацентр", ПОГ "Інватех", СКІ "Одеса-Баскет", районні громадські організації Одеської області</t>
    </r>
  </si>
  <si>
    <r>
      <t xml:space="preserve">Захід проведено.
Надано інформацію про прповедення.
</t>
    </r>
    <r>
      <rPr>
        <sz val="11"/>
        <rFont val="Times New Roman"/>
        <family val="1"/>
        <charset val="204"/>
      </rPr>
      <t>Участь взяли: предстаники ХОР ВОІ СОІУ, представник ФСЗІ, ПРЕДСТАВНИКИ Нововодолазького то-ва "Злагода", діти-інваліди та члени їх родин</t>
    </r>
  </si>
  <si>
    <r>
      <t xml:space="preserve">Захід проведено.
Надано інформацію про прповедення.
</t>
    </r>
    <r>
      <rPr>
        <sz val="11"/>
        <rFont val="Times New Roman"/>
        <family val="1"/>
        <charset val="204"/>
      </rPr>
      <t>Участь взяли: Хмельницьке обласне товариство ВОІ СОІУ, Хмельницьке товариство молодих інвалідів, Хмельницьке обласне відділення ФСЗІ</t>
    </r>
  </si>
  <si>
    <r>
      <t xml:space="preserve">Захід проведено.
Надано інформацію про прповедення.
</t>
    </r>
    <r>
      <rPr>
        <sz val="11"/>
        <rFont val="Times New Roman"/>
        <family val="1"/>
        <charset val="204"/>
      </rPr>
      <t>Участь взяли: ГО Гіпократ, начальник відділу з питань трудових ресурсів та зайнятості населення Департаменту соцзахисту населення Брагинець О.М., провідний економіст відділу планово-економічної роботи бухгалтерського обліку та звітності ФСЗІ  Чернігівського обласного відділення Саченко Т.І. викладач ЧПБЛ, яка спеціалізується на виховній роботі учнівської молоді Ланько О.М.</t>
    </r>
  </si>
  <si>
    <r>
      <t xml:space="preserve">Захід проведено.
Надано інформацію про прповедення.
</t>
    </r>
    <r>
      <rPr>
        <sz val="11"/>
        <rFont val="Times New Roman"/>
        <family val="1"/>
        <charset val="204"/>
      </rPr>
      <t>Учась взяли: ВП ГО ВО СОІУ "Закарпатське обласне то-во осіб з інвалідністю", голови районних організацій осіб з інвалідністю області, Закарпатський регіональний ценьтр соціально-трудової реабілітації та проф орієнтації "Вибір", начальник відділу пільг Ужгородського районного управління соц захисту населення (Жменяк Л.М.), заступник директора Департаменту соц захиту населення Закарпатської ОДА (Омелянюк Н.В.), головний спеціаліст Департаменту інформаційної діяльності та комунікацій з громадскістю Закарпатської ОДА (Шете І.М.), заступник директора Закарпатського обласного відділення ФСЗІ (Шибаєв А.М.), головний спеціаліст відділу транспорту, державних закупівель та зв'язку Ужгородської міськради (Драшкоці Г.А.), заступник начальника управління розвитку інфраструктури, експлуатації та утримання доріг місцевого значення (Попович С.М.), голова комісії з соціальних питань громадської ради при Закарпатській ОДА (Путінцев В.П.)</t>
    </r>
  </si>
  <si>
    <t>Фейсбук, Телеканал "М-Студіо", Газета "Правозахист громадян"</t>
  </si>
  <si>
    <t>24-25 червня, Львівсьа обл, Городцький р-н, м.Городок, смт.Великий Любінь</t>
  </si>
  <si>
    <r>
      <t xml:space="preserve">Захід проведено.
Надано інформацію про прповедення.
</t>
    </r>
    <r>
      <rPr>
        <sz val="11"/>
        <rFont val="Times New Roman"/>
        <family val="1"/>
        <charset val="204"/>
      </rPr>
      <t>Участь взяли: районні та міські асоціації і товариства людей з інвалідністю ГО ЛОА ВО СОІУ, ГО люлей з інвалідністю м.Городка та смт.Великий Любінь, представники виконавчої влади та запрошені гості</t>
    </r>
  </si>
  <si>
    <t>Газета "Благовіст", Телепрограма "Береги Надії"</t>
  </si>
  <si>
    <t>6 червня, м.Горохів</t>
  </si>
  <si>
    <r>
      <t xml:space="preserve">Захід проведено.
Надано інформацію про прповедення.
</t>
    </r>
    <r>
      <rPr>
        <sz val="11"/>
        <rFont val="Times New Roman"/>
        <family val="1"/>
        <charset val="204"/>
      </rPr>
      <t>Учась взяли: голова райдержадміністрації м.Горохів (Гринчук Ю.Ю.), голова міської ради (Годик В.Л.), начальник відділу культури райдержадміністрації (Колесник Д.І.), Благодійна місія "Сонце любові"</t>
    </r>
  </si>
  <si>
    <t>Газета "Горохівський Вісник", "Сила Духу"</t>
  </si>
  <si>
    <t>14 червня, вул.І.Гонти, 68, оздоровчий комплекс "Королівська бочка"</t>
  </si>
  <si>
    <r>
      <t xml:space="preserve">Захід проведено.
Надано інформацію про прповедення.
</t>
    </r>
    <r>
      <rPr>
        <sz val="11"/>
        <rFont val="Times New Roman"/>
        <family val="1"/>
        <charset val="204"/>
      </rPr>
      <t>Учась взяли: провідний фахівець департаменту праці, соціальної та сімейної політики Житомирської ОДА (Шульга І.М.), представники Житомирського ОЦЗ (Гончарук Н.В. та Кухарець Н.С.), заступник директора Житомирського обласного відділення ФСЗІ (Денисченко Т.Д.), зав сектором фонду (Покраса С.П.), заступн директора департаменту соціальної політики Житомирської міськ ради (Хайнацька О.О.), зам директора КСРУ вищого профучилища-інтернату житомирської ради (Шафранська С.М.), директор УВЦ (Лемешик С.Б.), керівники ГОІ, працівники ЖОО ВОІ СОІУ</t>
    </r>
  </si>
  <si>
    <t>Соціальні мережі</t>
  </si>
  <si>
    <t>18 червня, м.Чернігів, вул. Артема, 8</t>
  </si>
  <si>
    <r>
      <t xml:space="preserve">Захід проведено.
Надано інформацію про прповедення.
</t>
    </r>
    <r>
      <rPr>
        <sz val="11"/>
        <rFont val="Times New Roman"/>
        <family val="1"/>
        <charset val="204"/>
      </rPr>
      <t>Участь взяли: ГО Гіпократ, ГО ЧОО ВО СОІУ, ГО молодих інвалідів "Фенікс", м.Прилуки, ГО "В єднанні сила" ПМТ Срібне, зам директора Чернігівського обласного відділення ФСЗІ  (Падалка В.Б.)</t>
    </r>
  </si>
  <si>
    <r>
      <t xml:space="preserve">4 дні                 (3 доби), серпень, </t>
    </r>
    <r>
      <rPr>
        <sz val="11"/>
        <color rgb="FFFF0000"/>
        <rFont val="Times New Roman"/>
        <family val="1"/>
        <charset val="204"/>
      </rPr>
      <t>м.Одеса</t>
    </r>
  </si>
  <si>
    <r>
      <t xml:space="preserve">Зміна місця проведення заходу
</t>
    </r>
    <r>
      <rPr>
        <sz val="11"/>
        <color rgb="FFFF0000"/>
        <rFont val="Times New Roman"/>
        <family val="1"/>
        <charset val="204"/>
      </rPr>
      <t>Погоджено листом Фонду від 09.07.2019 №1/6-335/05-01</t>
    </r>
  </si>
  <si>
    <t>07-08 червня, м.Лубни</t>
  </si>
  <si>
    <r>
      <t xml:space="preserve">Захід проведено.
Надано інформацію про прповедення.
</t>
    </r>
    <r>
      <rPr>
        <sz val="11"/>
        <rFont val="Times New Roman"/>
        <family val="1"/>
        <charset val="204"/>
      </rPr>
      <t>Участь взяли: 23 районні організації ПОО ВОІ СОІУ, "За самовизначення та гідність" (Німеччина), Котелевський  РОІ ВОІ СОІУ, Шишацький РОІ  ВОІ СОІУ, Лубенський РОІ ВОІ СОІУ, Зіньківський РОІ ВОІ СОІУ, Пирятинський РОІ ВОІ СОІУ,Кременчуцьке міське товариство  ВОІ СОІУ, Полтавська МОІ ВОІ СОІУ, Ново-Санжарська організація «Клото» ВОІ СОІУ, Карлівський РОІ ВОІ СОІУ, Машівський РОІ ВОІ СОІУ, Диканський РОІ ВОІ СОІУ, Гадяцький РОІ ВОІ СОІУ, Лубенський МОІ ВОІ СОІУ, Чорнухинський РОІ ВОІ СОІУ, Семенівський РОІ ВОІ СОІУ, Кобеляцький РОІ ВОІ СОІУ, Лохвицький РОІ ВОІ СОІУ, Пирятинський РОІ ВОІ СОІУ, Оржицький РОІ ВОІ СОІУ, Хорольський РОІ ВОІ СОІУ, Мигородський РОІ ВОІ СОІУ, Полтавський РОІ ВОІ СОІУ, Чутівський РОІ ВОІ СОІУ</t>
    </r>
  </si>
  <si>
    <t>Сила духу №22</t>
  </si>
  <si>
    <t>Сила духу №24</t>
  </si>
  <si>
    <t>01 червня, м.Чернігів, вул.Артема, 8</t>
  </si>
  <si>
    <r>
      <t xml:space="preserve">Захід проведено.
Надано інформацію про прповедення.
</t>
    </r>
    <r>
      <rPr>
        <sz val="11"/>
        <rFont val="Times New Roman"/>
        <family val="1"/>
        <charset val="204"/>
      </rPr>
      <t>Участь взяли: ГО Гіпократ, ГО ЧОО ВО СОІУ, начальник відділу з питань трудових ресурсів та зайнятості населення Департаменту соц захисту населення (Брагинець О.М.), головний бухгалтер ВОІ СОІУ (Підручна С.О.), викладач ЧПБЛ, яка спеціалізується на вихоній роботі учнівської молоді (Ланько О.М.), учитель-реабілітолог (Саєнко Л.І.)</t>
    </r>
  </si>
  <si>
    <r>
      <t xml:space="preserve">2 дні, </t>
    </r>
    <r>
      <rPr>
        <sz val="11"/>
        <color rgb="FFFF0000"/>
        <rFont val="Times New Roman"/>
        <family val="1"/>
        <charset val="204"/>
      </rPr>
      <t>жовтень-листопад,</t>
    </r>
    <r>
      <rPr>
        <sz val="11"/>
        <rFont val="Times New Roman"/>
        <family val="1"/>
        <charset val="204"/>
      </rPr>
      <t xml:space="preserve"> Київська область </t>
    </r>
  </si>
  <si>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10.07.2019 №1/6-338/05-01</t>
    </r>
  </si>
  <si>
    <r>
      <t xml:space="preserve">1 день, </t>
    </r>
    <r>
      <rPr>
        <sz val="11"/>
        <color rgb="FFFF0000"/>
        <rFont val="Times New Roman"/>
        <family val="1"/>
        <charset val="204"/>
      </rPr>
      <t>серпень,</t>
    </r>
    <r>
      <rPr>
        <sz val="11"/>
        <rFont val="Times New Roman"/>
        <family val="1"/>
        <charset val="204"/>
      </rPr>
      <t xml:space="preserve"> м.Рожище</t>
    </r>
  </si>
  <si>
    <t>Круглий стіл з представниками влади, Фондом соцзахисту інвалідів, обласним центром зайнятості, департаменту соцзахисту, пенсійного фонду: «З питань практичного працевлаштування інвалідів».</t>
  </si>
  <si>
    <r>
      <t xml:space="preserve">1 день,     </t>
    </r>
    <r>
      <rPr>
        <sz val="11"/>
        <color rgb="FFFF0000"/>
        <rFont val="Times New Roman"/>
        <family val="1"/>
        <charset val="204"/>
      </rPr>
      <t xml:space="preserve">жовтень, </t>
    </r>
    <r>
      <rPr>
        <sz val="11"/>
        <rFont val="Times New Roman"/>
        <family val="1"/>
        <charset val="204"/>
      </rPr>
      <t xml:space="preserve">
м. Чернівці</t>
    </r>
  </si>
  <si>
    <r>
      <t xml:space="preserve">1 день,       </t>
    </r>
    <r>
      <rPr>
        <sz val="11"/>
        <color rgb="FFFF0000"/>
        <rFont val="Times New Roman"/>
        <family val="1"/>
        <charset val="204"/>
      </rPr>
      <t>серпень,</t>
    </r>
    <r>
      <rPr>
        <sz val="11"/>
        <rFont val="Times New Roman"/>
        <family val="1"/>
        <charset val="204"/>
      </rPr>
      <t xml:space="preserve"> 
 м. Чернівці</t>
    </r>
  </si>
  <si>
    <r>
      <t xml:space="preserve">1   день,     </t>
    </r>
    <r>
      <rPr>
        <sz val="11"/>
        <color rgb="FFFF0000"/>
        <rFont val="Times New Roman"/>
        <family val="1"/>
        <charset val="204"/>
      </rPr>
      <t>липень,</t>
    </r>
    <r>
      <rPr>
        <sz val="11"/>
        <rFont val="Times New Roman"/>
        <family val="1"/>
        <charset val="204"/>
      </rPr>
      <t xml:space="preserve">  м. Миколаїв.</t>
    </r>
  </si>
  <si>
    <r>
      <t xml:space="preserve">1 день </t>
    </r>
    <r>
      <rPr>
        <sz val="11"/>
        <color rgb="FFFF0000"/>
        <rFont val="Times New Roman"/>
        <family val="1"/>
        <charset val="204"/>
      </rPr>
      <t>серпень</t>
    </r>
    <r>
      <rPr>
        <sz val="11"/>
        <rFont val="Times New Roman"/>
        <family val="1"/>
        <charset val="204"/>
      </rPr>
      <t xml:space="preserve">   Дніпропетровська обл</t>
    </r>
  </si>
  <si>
    <r>
      <t xml:space="preserve">Захід проведено.
Надано інформацію про прповедення.
Участь взяли: </t>
    </r>
    <r>
      <rPr>
        <sz val="11"/>
        <rFont val="Times New Roman"/>
        <family val="1"/>
        <charset val="204"/>
      </rPr>
      <t>Київський міський центр соціальної, професійної та трудової реабілітації інвалідів  - директор Шаповалов О.А., заступник директора Гайгель Т., Перепечко О - завідувач відділення соціальної реабілітації центру, Бевз Т - соціальний працівник відділення соціальної реабілітації центру, Ябурова О - юрист Центру, Макаренко Г - соціальний працівник соціальної реабілітації центру, предстаник Київського міського відділення ФСЗІ (Гальченко О.В.)</t>
    </r>
  </si>
  <si>
    <r>
      <t xml:space="preserve">Захід проведено.
Надано інформацію про прповедення.
</t>
    </r>
    <r>
      <rPr>
        <sz val="11"/>
        <rFont val="Times New Roman"/>
        <family val="1"/>
        <charset val="204"/>
      </rPr>
      <t>Участь взяли: Харківська, Львівська, Запорізька обл організації ГО, кафедра ортопедагогіки, ортопсихології та реабілітології факультету спеціальної та інклузивної освіти НПУ ім. М.Драгоманова, ГО "Матерів дітей-інвалідів та інвалідів Олександрії "Серце матері", відділення раннього втручання Навчально-реабілітаційного центру "Джерело" (м. Львів), Терцентр соц обслуговування (надання соц послуг) Шевченківського р-ну м.Києва, Інститут соц-псих реабілітації дітей та молоді з функціональними обмеженнями Подільського р-ну м.Києва, БО "Карамель" (Житомирська обл.), Центр соц-псих підтримки студентів (м. Миколаїв), інші, представник Київського міського відділення ФСЗІ (Гальченко О.В.)</t>
    </r>
  </si>
  <si>
    <r>
      <t>Зміна терміну проведення заходу</t>
    </r>
    <r>
      <rPr>
        <sz val="11"/>
        <color rgb="FFFF0000"/>
        <rFont val="Times New Roman"/>
        <family val="1"/>
        <charset val="204"/>
      </rPr>
      <t xml:space="preserve">
Погоджено листом Фонду від 11.07.2019 №1/6-364/05-01</t>
    </r>
  </si>
  <si>
    <r>
      <t xml:space="preserve">Зміна терміну проведення заходу 
Погоджено листом Фонду від 10.05.2019 
№1/6-152/05-01
</t>
    </r>
    <r>
      <rPr>
        <i/>
        <sz val="11"/>
        <color rgb="FFFF0000"/>
        <rFont val="Times New Roman"/>
        <family val="1"/>
        <charset val="204"/>
      </rPr>
      <t>Зміна терміну проведення заходу</t>
    </r>
    <r>
      <rPr>
        <sz val="11"/>
        <color indexed="10"/>
        <rFont val="Times New Roman"/>
        <family val="1"/>
        <charset val="204"/>
      </rPr>
      <t xml:space="preserve">
Погоджено листом Фонду від 11.07.2019 №1/6-364/05-01</t>
    </r>
  </si>
  <si>
    <r>
      <rPr>
        <i/>
        <sz val="11"/>
        <color rgb="FFFF0000"/>
        <rFont val="Times New Roman"/>
        <family val="1"/>
        <charset val="204"/>
      </rPr>
      <t>Зміна терміну проведення заходу</t>
    </r>
    <r>
      <rPr>
        <sz val="11"/>
        <color rgb="FFFF0000"/>
        <rFont val="Times New Roman"/>
        <family val="1"/>
        <charset val="204"/>
      </rPr>
      <t xml:space="preserve">
Погоджено листом Фонду від 11.07.2019 №1/6-364/05-01</t>
    </r>
  </si>
  <si>
    <r>
      <t xml:space="preserve">3 дні серпень </t>
    </r>
    <r>
      <rPr>
        <sz val="11"/>
        <color rgb="FFFF0000"/>
        <rFont val="Times New Roman"/>
        <family val="1"/>
        <charset val="204"/>
      </rPr>
      <t>м.Хмельницький</t>
    </r>
  </si>
  <si>
    <r>
      <t xml:space="preserve">3 дні, </t>
    </r>
    <r>
      <rPr>
        <sz val="11"/>
        <color rgb="FFFF0000"/>
        <rFont val="Times New Roman"/>
        <family val="1"/>
        <charset val="204"/>
      </rPr>
      <t>серпень, 
м.Київ</t>
    </r>
  </si>
  <si>
    <t>06 липня, Готель "Вольтер", м.Львів</t>
  </si>
  <si>
    <t>sms-повідомлення</t>
  </si>
  <si>
    <t>05  - 06.06 Київська область</t>
  </si>
  <si>
    <t>Всекураїнський</t>
  </si>
  <si>
    <t>10.06                                                         м.Київ</t>
  </si>
  <si>
    <t>19.06                                                         м.Львів</t>
  </si>
  <si>
    <t xml:space="preserve">Благодійний фонд «Інститут раннього втручання»,  
HealthProm, Національна Асамблея людей з інвалідністю України
</t>
  </si>
  <si>
    <t xml:space="preserve">Офіційний сайт Національної Асамблеї людей з інвалідністю України (НАІУ) 
</t>
  </si>
  <si>
    <t>Центральний госпіталь МВС України, Національна Асамблея людей з інвалідністю України</t>
  </si>
  <si>
    <t>ГО «Розправлені крила», Національна Асамблея людей з інвалідністю України</t>
  </si>
  <si>
    <t>Робоча зустріч зі стратегічного планування Всеукраїнського форуму «Батьки за раннє втручання»
(В рамках проекту «Батьківська адвокація раннього втручання в Україні – стратегічне планування та регіональні міні-проекти)</t>
  </si>
  <si>
    <t>Аудит доступності прилеглої території, будівель і споруд Центрального госпіталю МВС України</t>
  </si>
  <si>
    <t>Інформаційна зустріч «Для чого громаді раннє втручання?»</t>
  </si>
  <si>
    <r>
      <t xml:space="preserve">Захід проведено. 
Надано інформацію про проведення заходу.
</t>
    </r>
    <r>
      <rPr>
        <sz val="11"/>
        <rFont val="Times New Roman"/>
        <family val="1"/>
        <charset val="204"/>
      </rPr>
      <t>Участь взяли: представники Львівського регіонального центру "Інваспорт", члени Львівського обласного осередку СФГУ, члени волонтерської групи на Чемпіонат Європи з шахів, члени координаційної групи на Чемпіонат Європи з шахів</t>
    </r>
  </si>
  <si>
    <r>
      <t xml:space="preserve">Зміна терміну проведення заходу 
</t>
    </r>
    <r>
      <rPr>
        <sz val="11"/>
        <color indexed="10"/>
        <rFont val="Times New Roman"/>
        <family val="1"/>
        <charset val="204"/>
      </rPr>
      <t>Погоджено листом Фонду від 07.05.2019 
№1/6-148/05-01</t>
    </r>
    <r>
      <rPr>
        <i/>
        <sz val="11"/>
        <color indexed="10"/>
        <rFont val="Times New Roman"/>
        <family val="1"/>
        <charset val="204"/>
      </rPr>
      <t xml:space="preserve">
Зміна кількості учасників заходу, суми
</t>
    </r>
    <r>
      <rPr>
        <sz val="11"/>
        <color indexed="10"/>
        <rFont val="Times New Roman"/>
        <family val="1"/>
        <charset val="204"/>
      </rPr>
      <t>Погоджено листом Фонду від 31.07.2019 
№02/20-143/05-01</t>
    </r>
  </si>
  <si>
    <t>01-05 липня, м.Вінниця</t>
  </si>
  <si>
    <r>
      <t xml:space="preserve">Захід проведено. 
</t>
    </r>
    <r>
      <rPr>
        <sz val="11"/>
        <rFont val="Times New Roman"/>
        <family val="1"/>
        <charset val="204"/>
      </rPr>
      <t>Надано інформацію про проведення.
Участь взяли: Вінницьке обласне відділення ФСЗІ (Пилипенко В.В.), департамент соціальної та молодіжної політики Вінницької ОДА, Вінницький обласний центр соціальних служб для сім'ї, дітей та молоді, Фундація "PORTA VITAE" (Польща), Вінницький обласний центр соціально-психологічної реабілітації дітей та молоді з функціональними обмеженнями "Обрій", Навчально-методичний центр психологічної служби системи освіти Вінницької області, ВГОІ користувачів психіатричної допомоги "ЮЗЕР", Комунальний заклад "центр кіномистецтва та культури "Кіно-Поділля" (м.Вінниця), Фахівці з психотерапії, візажу, дизайну, моди, тілесної терапії, косметології, Волонтери корпусу Миру, сталкери (супровід/допомога), Бальки/опікуни та люди з інвалідністю з різних областей України</t>
    </r>
  </si>
  <si>
    <t>Сайт ВГО, Сайт Асоціації захисту прав та допомоги людям з інвалідністю "Відкриті серця", Фейсбук</t>
  </si>
  <si>
    <t>02-11 липня, ГТК "Зелений Гай", вул.Курортна, 13, м.Святогірськ, Донецька обл</t>
  </si>
  <si>
    <r>
      <t xml:space="preserve">Захід проведено.
Надано інформацію про прповедення.
Участь взяли: </t>
    </r>
    <r>
      <rPr>
        <sz val="11"/>
        <rFont val="Times New Roman"/>
        <family val="1"/>
        <charset val="204"/>
      </rPr>
      <t>ВСГО "Конфедерація ГОІ України" від представництв м.Києва, Донецької обл, Харківської обл., Запорізької обл, Чернігівської обл., Черкаської обл., Тернопільської обл, Сумської обл., Львівської обл., Кіровоградської обл., Полтавської обл, Дніпропетровської обл., Донецьке обласне відділення ФСЗІ (фахівець І категорії Малявіна Т.В.)</t>
    </r>
  </si>
  <si>
    <t>17-18 липня, Тернопільська область, м.Кременець, вул.Лятуринської, 15, Готельний комплекс "Едем", конференц-зала</t>
  </si>
  <si>
    <r>
      <t xml:space="preserve">Захід проведено.
Надано інформацію про прповедення.
Участь взяли: </t>
    </r>
    <r>
      <rPr>
        <sz val="11"/>
        <rFont val="Times New Roman"/>
        <family val="1"/>
        <charset val="204"/>
      </rPr>
      <t>Кременецька міська рада (перший заступник міського голови Матвіюк М.М.), Служба у справах дітей Кременецької РДА (Харчишин А.В.), Кременецький краєзнавчий музей, Державний історико-культурний заповідник м.Дубна, студія дитячої анімації "Руда миша" (м.Тернопіль), НДО члени ВГО "Коаліція" (список надано)</t>
    </r>
  </si>
  <si>
    <t>Електронне і телефонне повідомлення</t>
  </si>
  <si>
    <t>Фейсбук
Сайт tenews.org.ua</t>
  </si>
  <si>
    <t>25 липня, с.Дорожне, Вінницького р-ну, пров Київський, 7</t>
  </si>
  <si>
    <r>
      <t xml:space="preserve">Захід проведено.
Надано інформацію про прповедення.
Участь взяли: </t>
    </r>
    <r>
      <rPr>
        <sz val="11"/>
        <rFont val="Times New Roman"/>
        <family val="1"/>
        <charset val="204"/>
      </rPr>
      <t>ГО "Асоціація захисту прав та допомоги людям з інвалідністю "Відкриті серця"</t>
    </r>
  </si>
  <si>
    <t>25 липня, м.Хмельницький, вул.М.Трембовецької, 23/1</t>
  </si>
  <si>
    <r>
      <t xml:space="preserve">Захід проведено.
Надано інформацію про прповедення.
</t>
    </r>
    <r>
      <rPr>
        <sz val="11"/>
        <rFont val="Times New Roman"/>
        <family val="1"/>
        <charset val="204"/>
      </rPr>
      <t>Участь взяли: ГО "Хмельницький фонд соціального захисту та реабілітації інвалідів з дитинства"</t>
    </r>
  </si>
  <si>
    <t>26 липня, Закарпатська область, м.Свалява</t>
  </si>
  <si>
    <r>
      <t xml:space="preserve">Захід проведено.
Надано інформацію про прповедення.
</t>
    </r>
    <r>
      <rPr>
        <sz val="11"/>
        <rFont val="Times New Roman"/>
        <family val="1"/>
        <charset val="204"/>
      </rPr>
      <t>Учась взяли: ВП ГО ВО СОІУ "Закарпатське обласне то-во осіб з інвалідністю", голови районних організацій осіб з інвалідністю області, Закарпатський регіональний ценьтр соціально-трудової реабілітації та проф орієнтації "Вибір", перший заступник голови Свалявської РДА (Коршинський М.М.), начальник відділу осіб з інвалідністю, ветеранів війни і праці, ліквідаторів аварії на ЧАЕС та їх персоніфікованого обліку управління соціального захисту населення Свалявської РДА (Ясович О.Г.), начальник відділу обробки інформації управління соц зах населення Свалявської РДА (Гулович М.І.), начальник Свалявського відділу обслуговування громадян (сервісний центр) головного управління пенсійного фонду України в Закарпатській обл (Нестерчук Л.І.), директор Закарпатського обласного відділення ФСЗІ (Воробець А.Ю.), представниця Мукачівського центру з надання безоплатної правової допомоги (Пилипчинець М.І.), кореспондент газети "Урядовий кур'єр" (Бедзір В.О.), голова медіапрофспілки у Закарпатській обл Незалежної медіа-профспілки України, кореспондент телеканалу "М-Студіо" (Софілканич В.)</t>
    </r>
  </si>
  <si>
    <t>Фейсбук, Телеканал "М-Студіо", Газета "Правозахист громадян", "Урядовий кур'єр", "Благовіст"</t>
  </si>
  <si>
    <t>19-20 липня, м.Трускавець, вул.Дрогобицька,33</t>
  </si>
  <si>
    <r>
      <t xml:space="preserve">Захід проведено.
Надано інформацію про прповедення.
</t>
    </r>
    <r>
      <rPr>
        <sz val="11"/>
        <rFont val="Times New Roman"/>
        <family val="1"/>
        <charset val="204"/>
      </rPr>
      <t>Участь взяли: районні та міські асоціації і товариства людей з інвалідністю ГО ЛОА ВО СОІУ, ГО люлей з інвалідністю м.Трускавець, представники виконавчої влади та запрошені гості, заст директора Львівського обласного відділення ФСЗІ (Івать Р.Д.)</t>
    </r>
  </si>
  <si>
    <t>Газета "Благовіст"</t>
  </si>
  <si>
    <t>12 липня, м.Житомир, вул.І.Гонти,68, Оздоровчо-розважальний комплекс "Королівська бочка"</t>
  </si>
  <si>
    <r>
      <t xml:space="preserve">Захід проведено.
Надано інформацію про прповедення.
</t>
    </r>
    <r>
      <rPr>
        <sz val="11"/>
        <rFont val="Times New Roman"/>
        <family val="1"/>
        <charset val="204"/>
      </rPr>
      <t>Учась взяли: провідний фахівець департаменту праці, соціальної та сімейної політики Житомирської ОДА (Пінчук О.М.), головний спеціаліст управління інформаційної діяльності та комунікацій з громадськістю Житомирської ОДА (Тарановська К.П.), директор Житомирського обласного відділення ФСЗІ (Возний Я.Ю.), заступник директора Житомирського ОВ ФСЗІ (Денисенко Т.Д.), фахівець 1 категорії сектору Житомирського ОВ ФСЗІ (Поліщук О.В.), начальники відділів Житомирського обласного центру зайнятості (Гончарук Н.В. та Карпович С.)</t>
    </r>
  </si>
  <si>
    <t>Газета, Сайт ФСЗІ, Фейсбук</t>
  </si>
  <si>
    <t>05 липня, Миколаївський академічний художній російський драматичний театр</t>
  </si>
  <si>
    <r>
      <t xml:space="preserve">Захід проведено.
Надано інформацію про прповедення.
</t>
    </r>
    <r>
      <rPr>
        <sz val="11"/>
        <rFont val="Times New Roman"/>
        <family val="1"/>
        <charset val="204"/>
      </rPr>
      <t>Участь взяли: заст голови Миколаївської ОДА (Трайтлі О.О.), заст голови Миколаївської обласної ради (Кротов А.О.), заступник голови Миколаївської міської ради (Омельянов О.А.), директор Департаменту соц захисту ОДА (Єльчієва О.Р.), начальник управління культури ОДА (Димитров М.Ф.), дир обласного відділення ФСЗІ (Чекарь І.К.), центральна міська бібліотека ім.Кропивницького, обласна організація Національної Спілки письменників України, Миколаївський обласний осередокНаціональної Спілки майстрів народного мистецтва Укр, обласний центр народної творчості, Творче об'єднання "Прибужжя", керівники райміськуправлінь соцзахисту населення</t>
    </r>
  </si>
  <si>
    <t>Запрошення, Обласна телерадіокомпанія, Інтернет-видання, Газети "Вечірній Миколаїв" та "Рідне Прибужжя"</t>
  </si>
  <si>
    <t>Обласна телерадіокомпанія, Інтернет-видання, Газети "Вечірній Миколаїв" та "Рідне Прибужжя"</t>
  </si>
  <si>
    <t>25-26 липня, с.м.т. Котельва</t>
  </si>
  <si>
    <t>"Сила духу" №28</t>
  </si>
  <si>
    <t>"Сила духу" №31</t>
  </si>
  <si>
    <t>28 липня-02 серпня, м.Южне, Одеська обл</t>
  </si>
  <si>
    <r>
      <t>Захід проведено. 
Надано інформацію про проведення.
Участь взяли:</t>
    </r>
    <r>
      <rPr>
        <sz val="11"/>
        <rFont val="Times New Roman"/>
        <family val="1"/>
        <charset val="204"/>
      </rPr>
      <t xml:space="preserve"> Одеське обл відділення ФСЗІ (директор Кольцов В.М., представники Секретаріату НАІУ, представники НАІУ у Вінницькій, Житомирській, Харківській, Івано-Франківській, Дніпропетровській обл, ГО "Асоціація підприємців та працюючих інвалідів Укр.", Центр комплексної реабілітації для осіб з інвалідністю м.Южне, ГО "То-во реабілітації жінок з інвалідністю та жінок, які виховуют дітей з інвалідністю "АСОЛЬ", ГО "Дніпропетровське обласне об'єднання інвалідів "Творчість", ГО "СЛІД",Вінницький обласний центр соціально-психологічної реабілітації дітей та молоді з функціональними обмеженнями "Обрій", ГО "Асоціація захисту прав та допомоги людям з інваліднісю "Відкриті серця" </t>
    </r>
  </si>
  <si>
    <t>28-31 липня, ДП "Клінічний санаторій ім.Пирогова" ПАТ "Укрпрофоздоровниця", м.Одеса, вул.Лиманна</t>
  </si>
  <si>
    <r>
      <t>Захід проведено.
Надано інформацію про прповедення.
Участь взяли:</t>
    </r>
    <r>
      <rPr>
        <sz val="11"/>
        <rFont val="Times New Roman"/>
        <family val="1"/>
        <charset val="204"/>
      </rPr>
      <t xml:space="preserve"> представник ФСЗІ (юрист-консультант Калініч Ю.П.), представник Департаменту соціальної та сімейної політики Одеської ОДА (Ільїна Н.В.), представник Одеського обласного центру медико-соціальної експертизи (лікар-реабілітолог Кучерява Т.А.), "Колопласт А/С" (Плиска Н.В.), ТОВ "Орто-Техно" (Демоненко О.В.), ВГО "Асоціація інвалідів-спинальників Укр", Підприємство об'єднання громадян "Перспектива" ВГО АІСУ, ГО "Центр реабілітації інвалідів-спинальників "ВІДРОДЖЕННЯ-АРС", Київський міський відокремлений підрозділ ВГОАІСУ, Вишгородський районний відокремлений підрозділ ВГОАІСУ, Полтавський міський відокремлений підрозділ ВГОАІСУ, Запорізький обласний відокремлений підрозділ ВГОАІСУ, Харківський обласний відокремлений підрозділ ВГОАІСУ, Миколаївський міський відокремлений підрозділ ВГОАІСУ, Вознесенський міський відокремлений підрозділ ВГОАІСУ, ГО "Слов'янське міське то-во інв", Слов'янська ГОІ "Валенсія", Слов'янська ГО "То-во інвалідів "Амалла", ГО "То-во інвалідів-візочників "Оберіг", Дніпродзержинське міське то-во інвалідів "Лелека", ГО "Боярський міський фізкультурно-спортивний клуб інвалідів "ІКАР", Срібнянська районна організація "В єднанні сила", волонтери, організатори заходу</t>
    </r>
  </si>
  <si>
    <t xml:space="preserve">31 липня-03 серпня, ДП "Клінічний санаторій ім.Пирогова" ПАТ "Укрпрофоздоровниця", м.Одеса, вул.Лиманна </t>
  </si>
  <si>
    <r>
      <t>Захід проведено.
Надано інформацію про прповедення.
Участь взяли:</t>
    </r>
    <r>
      <rPr>
        <sz val="11"/>
        <rFont val="Times New Roman"/>
        <family val="1"/>
        <charset val="204"/>
      </rPr>
      <t xml:space="preserve"> представник ФСЗІ (юрист-консультант Калініч Ю.П.), ВГО "Асоціація інвалідів-спинальників Укр", Підприємство об'єднання громадян "Перспектива" ВГО АІСУ, ГО "Центр реабілітації інвалідів-спинальників "ВІДРОДЖЕННЯ-АРС", Київський міський відокремлений підрозділ ВГОАІСУ, Вишгородський районний відокремлений підрозділ ВГОАІСУ, Полтавський міський відокремлений підрозділ ВГОАІСУ, Запорізький обласний відокремлений підрозділ ВГОАІСУ, Харківський обласний відокремлений підрозділ ВГОАІСУ, Миколаївський міський відокремлений підрозділ ВГОАІСУ, Вознесенський міський відокремлений підрозділ ВГОАІСУ, ГО "Слов'янське міське то-во інв", Слов'янська ГОІ "Валенсія", Слов'янська ГО "То-во інвалідів "Амалла", ГО "То-во інвалідів-візочників "Оберіг", Дніпродзержинське міське то-во інвалідів "Лелека", ГО "Боярський міський фізкультурно-спортивний клуб інвалідів "ІКАР", Срібнянська районна організація "В єднанні сила", волонтери, організатори заходу</t>
    </r>
  </si>
  <si>
    <t>22-24 липня, Херсонська обл, Голо-Пристанський р-н, смт.Залізний Порт, пансіонат "Кристал"</t>
  </si>
  <si>
    <r>
      <t>Захід проведено.
Надано інформацію про прповедення.
Участь взяли:</t>
    </r>
    <r>
      <rPr>
        <sz val="11"/>
        <rFont val="Times New Roman"/>
        <family val="1"/>
        <charset val="204"/>
      </rPr>
      <t xml:space="preserve"> керівники та представники обласних осередків ГОІ "ВАПІ", ВОІ СОІУ, Національний комітет параолімпійських видів спорту, приватні підприємці, викладачі кафедри педагогіки й андрагогіки КЗ "Житомирський обласний інститут післядипломної педагогічої освіти" Житомирської обласної ради (канд. пед. та психол наук Кльоц Л.А., Фамілярська Л.Л.), в.о. директора Херсонського ОВ ФСЗІ (Осипова Л.І.), завідувач сектору правової та кадрової роботи ХОВ ФСЗІ (Задерей Т.С.)</t>
    </r>
  </si>
  <si>
    <t>25-27 липня, Херсонська обл, Голо-Пристанський р-н, смт. Залізний Порт, пансіонат "Кристал"</t>
  </si>
  <si>
    <t>29 липня-
02 серпня, Львівська, Івано-Франківська обл</t>
  </si>
  <si>
    <r>
      <t xml:space="preserve">Захід проведено. 
Надано інформацію про проведення.
</t>
    </r>
    <r>
      <rPr>
        <sz val="11"/>
        <rFont val="Times New Roman"/>
        <family val="1"/>
        <charset val="204"/>
      </rPr>
      <t>Участь взяли: ГО "Всеукраїнська ліга організацій осіб з інвалідністю по зору "Сучасний погляд", ГО "Асоціація захисту прав та допомоги людям з інвалідністю відкриті серця", Луганська обласна молодіжна ГО "Асоціація молодих інвалідів Східного Донбасу-Схід", ВГО "Коаліція захисту прав осіб з інвалідністю внаслідок інтелектуальних порушень", ЧОГО "Життя без бар'єрів", ГО Перекладачів жестової мови та людей з інвалідністю "Міст", Благодійна організація "Одеська обласна благодійна організація допомоги дітям з синдромом дауна "Сонячні діти", ГО "Всеукраїнська організація інвалідів "УТОС", ВГО "Асоціація тифлопедагогів України", ГО "Запорізьке обласне об'єднання творчих інвалідів "Майстерня життя", Західноукраїнська ГОІ по зору "Генерація успішної дії", Спілка батьків молоді з інваліднісю "Перспектива", Харківська ГО незрячих юристів, То-во "Зелений хрест"</t>
    </r>
  </si>
  <si>
    <r>
      <t xml:space="preserve">1 день, </t>
    </r>
    <r>
      <rPr>
        <sz val="11"/>
        <color rgb="FFFF0000"/>
        <rFont val="Times New Roman"/>
        <family val="1"/>
        <charset val="204"/>
      </rPr>
      <t xml:space="preserve">листопад, </t>
    </r>
    <r>
      <rPr>
        <sz val="11"/>
        <rFont val="Times New Roman"/>
        <family val="1"/>
        <charset val="204"/>
      </rPr>
      <t xml:space="preserve">                             Луганська область</t>
    </r>
  </si>
  <si>
    <r>
      <t>Зміна терміну проведення заходу 
Погоджено листом Фонду від 10.05.2019 
№1/6-152/05-01
Зміна терміну проведення заходу</t>
    </r>
    <r>
      <rPr>
        <sz val="11"/>
        <color indexed="10"/>
        <rFont val="Times New Roman"/>
        <family val="1"/>
        <charset val="204"/>
      </rPr>
      <t xml:space="preserve">
Погоджено листом Фонду від 11.07.2019 №1/6-364/05-01
Зміна терміну проведення заходу
Погоджено листом Фонду від 08.08.2019 №02/21-220/05-02</t>
    </r>
  </si>
  <si>
    <r>
      <t xml:space="preserve">3 дні,
</t>
    </r>
    <r>
      <rPr>
        <sz val="11"/>
        <color rgb="FFFF0000"/>
        <rFont val="Times New Roman"/>
        <family val="1"/>
        <charset val="204"/>
      </rPr>
      <t>серпень</t>
    </r>
    <r>
      <rPr>
        <sz val="11"/>
        <rFont val="Times New Roman"/>
        <family val="1"/>
        <charset val="204"/>
      </rPr>
      <t>,         Донецька область</t>
    </r>
  </si>
  <si>
    <t>Зміна терміну проведення заходу
Погоджено листом Фонду від 08.08.2019 №02/21-220/05-02</t>
  </si>
  <si>
    <r>
      <t xml:space="preserve">1 день,
</t>
    </r>
    <r>
      <rPr>
        <sz val="11"/>
        <color rgb="FFFF0000"/>
        <rFont val="Times New Roman"/>
        <family val="1"/>
        <charset val="204"/>
      </rPr>
      <t>грудень</t>
    </r>
    <r>
      <rPr>
        <sz val="11"/>
        <color indexed="8"/>
        <rFont val="Times New Roman"/>
        <family val="1"/>
        <charset val="204"/>
      </rPr>
      <t>,
Луганська область</t>
    </r>
  </si>
  <si>
    <r>
      <t xml:space="preserve"> 1 день </t>
    </r>
    <r>
      <rPr>
        <sz val="11"/>
        <color rgb="FFFF0000"/>
        <rFont val="Times New Roman"/>
        <family val="1"/>
        <charset val="204"/>
      </rPr>
      <t>жовтень,</t>
    </r>
    <r>
      <rPr>
        <sz val="11"/>
        <rFont val="Times New Roman"/>
        <family val="1"/>
        <charset val="204"/>
      </rPr>
      <t xml:space="preserve"> Запорізька область</t>
    </r>
  </si>
  <si>
    <r>
      <t xml:space="preserve">2 доби </t>
    </r>
    <r>
      <rPr>
        <sz val="11"/>
        <color rgb="FFFF0000"/>
        <rFont val="Times New Roman"/>
        <family val="1"/>
        <charset val="204"/>
      </rPr>
      <t>серпень</t>
    </r>
    <r>
      <rPr>
        <sz val="11"/>
        <rFont val="Times New Roman"/>
        <family val="1"/>
        <charset val="204"/>
      </rPr>
      <t xml:space="preserve"> м.Краматорськ ДМЦПРІ</t>
    </r>
  </si>
  <si>
    <r>
      <t xml:space="preserve">2 доби </t>
    </r>
    <r>
      <rPr>
        <sz val="11"/>
        <color rgb="FFFF0000"/>
        <rFont val="Times New Roman"/>
        <family val="1"/>
        <charset val="204"/>
      </rPr>
      <t>вересень</t>
    </r>
    <r>
      <rPr>
        <sz val="11"/>
        <rFont val="Times New Roman"/>
        <family val="1"/>
        <charset val="204"/>
      </rPr>
      <t xml:space="preserve"> м.Краматорськ ДМЦПРІ</t>
    </r>
  </si>
  <si>
    <r>
      <t xml:space="preserve">1 день </t>
    </r>
    <r>
      <rPr>
        <sz val="11"/>
        <color rgb="FFFF0000"/>
        <rFont val="Times New Roman"/>
        <family val="1"/>
        <charset val="204"/>
      </rPr>
      <t>листопад</t>
    </r>
    <r>
      <rPr>
        <sz val="11"/>
        <rFont val="Times New Roman"/>
        <family val="1"/>
        <charset val="204"/>
      </rPr>
      <t xml:space="preserve"> Кіровоградська область</t>
    </r>
  </si>
  <si>
    <t>10-11 червня, Донецька область, м.Краматорськ, ДРУЦКРО "Донбас"</t>
  </si>
  <si>
    <r>
      <t xml:space="preserve">Захід проведено.
Надано інформацію про прповедення.
</t>
    </r>
    <r>
      <rPr>
        <sz val="11"/>
        <rFont val="Times New Roman"/>
        <family val="1"/>
        <charset val="204"/>
      </rPr>
      <t xml:space="preserve">Учась взяли: Фонд соціального захисту інвалідів Донецької області (Малявіна Т.В.), Департамент соціального захисту нвселення Донецької ОДА (Токарева О.А.), Головний лікар обласного центру МСЕК (Гончарова Т.П.), Секретар обласного комітету доступності (Горбань А.С.), Донецький обласний центр «Інваспорт» (Фатеєва К.С), Директор ДРУЦКРО «Донбас» (Фоміна С.О.)
</t>
    </r>
  </si>
  <si>
    <t xml:space="preserve">Газета "Берег Надії", Фейсбук, Сайт ГО </t>
  </si>
  <si>
    <r>
      <t xml:space="preserve"> 2 дні,   </t>
    </r>
    <r>
      <rPr>
        <sz val="11"/>
        <color rgb="FFFF0000"/>
        <rFont val="Times New Roman"/>
        <family val="1"/>
        <charset val="204"/>
      </rPr>
      <t>листопад,</t>
    </r>
    <r>
      <rPr>
        <sz val="11"/>
        <rFont val="Times New Roman"/>
        <family val="1"/>
        <charset val="204"/>
      </rPr>
      <t xml:space="preserve">  м.Київ</t>
    </r>
  </si>
  <si>
    <t>Зміна терміну проведення
Погоджено листом Фонду від 13.08.2019 №02/21-257/05-01</t>
  </si>
  <si>
    <t>30 липня - 08 серпня, готель "Профспілковий", пр-т Відродження, 24, м.Луцьк</t>
  </si>
  <si>
    <r>
      <t xml:space="preserve">Захід проведено.
Надано інформацію про прповедення.
Участь взяли: </t>
    </r>
    <r>
      <rPr>
        <sz val="11"/>
        <rFont val="Times New Roman"/>
        <family val="1"/>
        <charset val="204"/>
      </rPr>
      <t>ВСГО "Конфедерація ГОІ України" від представництв м.Києва, Донецької обл., Харківської обл., Запорізької обл., Чернігівської обл, Черкаської обл., Тернопільської обл., Сумської обл., Львівської обл., Кіровоградської обл., Полтавської обл, Дніпропетровської обл., Чернівецької обл, Житомирської обл., Волинської обл., директор Волинського обл відділення ФСЗІ (Шевчук В.О.), Керівник департаменту соц захисту населення Волинської обласної держ адміністрації (Гобод О.М.), заступник директора департаменту соціальної політики Луцької міської ради (Клімук В.А.), начальник відділу обслуговування осіб з інвалідністю, ветеранів війни та праці, громадян, потерпілих від аварії на ЧАЕС департаменту соц політики Луцької міської ради (Васильчук О.М.)</t>
    </r>
  </si>
  <si>
    <t>07-09 серпня, м.Хмельницький</t>
  </si>
  <si>
    <r>
      <t xml:space="preserve">Захід проведено.
Надано інформацію про прповедення.
</t>
    </r>
    <r>
      <rPr>
        <sz val="11"/>
        <rFont val="Times New Roman"/>
        <family val="1"/>
        <charset val="204"/>
      </rPr>
      <t>Участь взяли: голови та представники обласних осередків ГО ВО СОІУ, заступник директора Хмельницького відділення ФСЗІ, начальник відділу реалізації політики щодо осіб з інвалідністю Департаменту у справах ветеранів, осіб з інвалідністю та постраждалих внаслідок Чорнобильської ка-фи МСП (Дзюба Л.П.), начальник відділу містобудування та архітектури Хмельницької ОДА - головний архітектор Хмельницької обл (Дунаєвська І.М.), директор регіонального центру з надання безоплатної вторинної правової допомоги у Хмельницькій обл (Стьопіна Н.О.), регіональний представник Уповноваженого ВР України з прав людини в Хмельницькій обл (Кізаєва О.М.), начальник міського управління соціального захисту міста Хмельницький (Воронецький С.І.), начальник управління житлово-комунального господарства Хмельницької міської ради (Новочок В.П.), уповноважений представник ДАБІ у Хмельницькій області, регіональний представник Уповноваженого ВР України з прав людини</t>
    </r>
  </si>
  <si>
    <t>газети "Благовіст", "Сила духу", "Берег надії", "Подільські вісті", обласні телерадіокомпанії "Поділля-Центр"</t>
  </si>
  <si>
    <t>08-13 серпня, Львівська область, Турківський р-н, с.Яворів</t>
  </si>
  <si>
    <r>
      <t xml:space="preserve">Захід проведено. 
Надано інформацію про проведення.
Участь взяли: </t>
    </r>
    <r>
      <rPr>
        <sz val="11"/>
        <rFont val="Times New Roman"/>
        <family val="1"/>
        <charset val="204"/>
      </rPr>
      <t>Львівське відділення ФСЗІ (Кобякова М.В.), ГО людей з інвалідністю - онкохворих з Київської, Івано-Франківської, Дніпропетровської, Чернігівської, Кіровоградської, Волинської, Рівненської, Полтавської, Запорізької, Закарпатської, Львівської, Одеської, Вінницької, Тернопільської, Донецької, Хмельницької областей України, фахівці та спеціалісти в сфері психологічної реабілітації та психотерапії</t>
    </r>
  </si>
  <si>
    <t>05-09 серпня, м.Вінниця</t>
  </si>
  <si>
    <t>вересень, 
3 дні Київська область</t>
  </si>
  <si>
    <r>
      <t>Захід проведено. 
Надано інформацію про проведення.
Участь взяли</t>
    </r>
    <r>
      <rPr>
        <sz val="11"/>
        <rFont val="Times New Roman"/>
        <family val="1"/>
        <charset val="204"/>
      </rPr>
      <t>: Вінницьке обласне відділення ФСЗІ (Пилипенко В.В.), ГО осіб з інвалідністю "Центр реабілітації осіб з інвалідністю "Джерело життя", ГОІ "Вікторія", ГОІ "даун синдром", Медико-соціальний ребіалітац центр "Дорога життя", Тульчинська ГОІ "Промінь надії", ГОІ "Усмішка дитини", ГОІ "Ангел дитинства", ГОІ "Особливі діти", ГОІ "Центр соціально-інклюзивного партнерства", ГОІ "розвиток особистості дитини плюс", ГОІ "Матерів дітей-інвалідів та інвалідів Олександрії "Серце матері", ВГОІ "Велід", ГОІ "Шлях добра", ГОІ "Інваліди без житла",Запорізька обл організ "Аутизм. Свідоме батьківство", Кіровоградський обласний осередок "Народна академія творчості інвалідів", Одеська благодійна організація допомоги дітям з синдромом Дауна "Сонячні діти", Львівський центр соціального захисту та реабілітації осіб з інвалідністю "Созарін", Вінницький обласний центр соціально-психологічної реабілітації дітей та молоді з функціональними обмеженнями "Обрій", Батьки/опікуни та люди з інвалідністю з різних областей України</t>
    </r>
  </si>
  <si>
    <t>Зміна суми заходу
Погоджено листом Фонду від 28.08.2019 №02/20-403/05-01</t>
  </si>
  <si>
    <r>
      <rPr>
        <i/>
        <sz val="11"/>
        <color indexed="10"/>
        <rFont val="Times New Roman"/>
        <family val="1"/>
        <charset val="204"/>
      </rPr>
      <t>Зміна суми заходу</t>
    </r>
    <r>
      <rPr>
        <sz val="11"/>
        <color indexed="10"/>
        <rFont val="Times New Roman"/>
        <family val="1"/>
        <charset val="204"/>
      </rPr>
      <t xml:space="preserve">
Погоджено листом Фонду від 08.07.2019
 №1/6-334/05-01
Зміна суми заходу
Погоджено листом Фонду від 28.08.2019
 №02/20-403/05-01</t>
    </r>
  </si>
  <si>
    <r>
      <t xml:space="preserve">Зміна терміну проведення 
Погоджено листом Фонду від 10.05.2019 №1/6-157/05-01
</t>
    </r>
    <r>
      <rPr>
        <i/>
        <sz val="11"/>
        <color indexed="10"/>
        <rFont val="Times New Roman"/>
        <family val="1"/>
        <charset val="204"/>
      </rPr>
      <t>Зміна суми заходу</t>
    </r>
    <r>
      <rPr>
        <sz val="11"/>
        <color indexed="10"/>
        <rFont val="Times New Roman"/>
        <family val="1"/>
        <charset val="204"/>
      </rPr>
      <t xml:space="preserve">
Погоджено листом Фонду від 08.07.2019 №1/6-334/05-01
Зміна кількості учасників і суми заходу
Погоджено листом Фонду від 28.08.2019 №02/20-403/05-01</t>
    </r>
  </si>
  <si>
    <r>
      <t xml:space="preserve">3 дні,                   </t>
    </r>
    <r>
      <rPr>
        <sz val="11"/>
        <color rgb="FFFF0000"/>
        <rFont val="Times New Roman"/>
        <family val="1"/>
        <charset val="204"/>
      </rPr>
      <t>вересень,</t>
    </r>
    <r>
      <rPr>
        <sz val="11"/>
        <rFont val="Times New Roman"/>
        <family val="1"/>
        <charset val="204"/>
      </rPr>
      <t xml:space="preserve">
</t>
    </r>
    <r>
      <rPr>
        <sz val="11"/>
        <color rgb="FFFF0000"/>
        <rFont val="Times New Roman"/>
        <family val="1"/>
        <charset val="204"/>
      </rPr>
      <t>м.Моршин Львівської обл</t>
    </r>
  </si>
  <si>
    <r>
      <t xml:space="preserve">3 дні,                          </t>
    </r>
    <r>
      <rPr>
        <sz val="11"/>
        <color rgb="FFFF0000"/>
        <rFont val="Times New Roman"/>
        <family val="1"/>
        <charset val="204"/>
      </rPr>
      <t>жовтень,</t>
    </r>
    <r>
      <rPr>
        <sz val="11"/>
        <rFont val="Times New Roman"/>
        <family val="1"/>
        <charset val="204"/>
      </rPr>
      <t xml:space="preserve">
</t>
    </r>
    <r>
      <rPr>
        <sz val="11"/>
        <color rgb="FFFF0000"/>
        <rFont val="Times New Roman"/>
        <family val="1"/>
        <charset val="204"/>
      </rPr>
      <t>м.Моршин Львівської обл</t>
    </r>
  </si>
  <si>
    <r>
      <rPr>
        <i/>
        <sz val="11"/>
        <color indexed="10"/>
        <rFont val="Times New Roman"/>
        <family val="1"/>
        <charset val="204"/>
      </rPr>
      <t>Зміна терміну і місця проведення</t>
    </r>
    <r>
      <rPr>
        <sz val="11"/>
        <color indexed="10"/>
        <rFont val="Times New Roman"/>
        <family val="1"/>
        <charset val="204"/>
      </rPr>
      <t xml:space="preserve">
Погоджено листом Фонду від 09.07.2019 №1/6-336/05-01
Зміни місця проведення
Погоджено листом Фонду від 28.08.2019 №02/21-402/05-01</t>
    </r>
  </si>
  <si>
    <t>14-19 серпня, Львівська обл, Турківський р-н, с.Яворів</t>
  </si>
  <si>
    <r>
      <t xml:space="preserve">3 дні                 (2 доби), 
</t>
    </r>
    <r>
      <rPr>
        <sz val="11"/>
        <color rgb="FFFF0000"/>
        <rFont val="Times New Roman"/>
        <family val="1"/>
        <charset val="204"/>
      </rPr>
      <t xml:space="preserve">24-26 вересня, </t>
    </r>
    <r>
      <rPr>
        <sz val="11"/>
        <rFont val="Times New Roman"/>
        <family val="1"/>
        <charset val="204"/>
      </rPr>
      <t xml:space="preserve"> </t>
    </r>
    <r>
      <rPr>
        <sz val="11"/>
        <color rgb="FFFF0000"/>
        <rFont val="Times New Roman"/>
        <family val="1"/>
        <charset val="204"/>
      </rPr>
      <t>м.Одеса, ДП "Клінічний санаторій ім.Пирогова"</t>
    </r>
  </si>
  <si>
    <r>
      <t xml:space="preserve">Зміна місця проведення заходу
</t>
    </r>
    <r>
      <rPr>
        <sz val="11"/>
        <color rgb="FFFF0000"/>
        <rFont val="Times New Roman"/>
        <family val="1"/>
        <charset val="204"/>
      </rPr>
      <t>Погоджено листом Фонду від 09.07.2019 №1/6-335/05-01
Зміна терміну проведення заходу
Погоджено листом Фонду від 27.08.2019 №02-21-388/05-01</t>
    </r>
  </si>
  <si>
    <r>
      <t xml:space="preserve">3 дні (2 доби), </t>
    </r>
    <r>
      <rPr>
        <sz val="11"/>
        <color rgb="FFFF0000"/>
        <rFont val="Times New Roman"/>
        <family val="1"/>
        <charset val="204"/>
      </rPr>
      <t xml:space="preserve">22-24 вересня, </t>
    </r>
    <r>
      <rPr>
        <sz val="11"/>
        <rFont val="Times New Roman"/>
        <family val="1"/>
        <charset val="204"/>
      </rPr>
      <t>м.Одеса, ДП "Клінічний санаторій ім.Пирогова"</t>
    </r>
  </si>
  <si>
    <t>Зміна терміну проведення заходу
Погоджено листом Фонду від 27.08.2019 №02-21-388/05-01</t>
  </si>
  <si>
    <r>
      <t xml:space="preserve">Захід проведено. 
Надано інформацію про проведення.
Участь взяли: </t>
    </r>
    <r>
      <rPr>
        <sz val="11"/>
        <rFont val="Times New Roman"/>
        <family val="1"/>
        <charset val="204"/>
      </rPr>
      <t>директор</t>
    </r>
    <r>
      <rPr>
        <i/>
        <sz val="11"/>
        <rFont val="Times New Roman"/>
        <family val="1"/>
        <charset val="204"/>
      </rPr>
      <t xml:space="preserve"> </t>
    </r>
    <r>
      <rPr>
        <sz val="11"/>
        <rFont val="Times New Roman"/>
        <family val="1"/>
        <charset val="204"/>
      </rPr>
      <t>Фонду соціального захисту інвалідів (Сіроштан А.Г.),Львівське відділення ФСЗІ (Мисаковець Г.Г.), Мінсоцполітики (Вишневська М.В., Мороз О.М., Галайдюк В.В.), Уповноважений Президента України з прав людей з інвалідністю (Сушкевич В.М.), Керівник офісу Уповноваженого Президента України з прав людей з інвалідністю (Ждан П.М.), Представники НАІУ в Житомирській, Львівській, Донецькій, Івано-франківській, Полтавській, Сумській, Вінницькій, Харківській, Рівненській областях, голова ВГОІ "УТОГ" (Чепчина І.І), ГО "Ангел дитинства", м.Дніпро, ГО "Чернівецьке об'єднання "Захист" ГО ЧОГО "Життя без бар'єрів", ГО "Центр соціальної адаптації людей з інвалідністю "Океан добра", м.Дніпро, ГО "Рука допомоги м.Суми, ГО "Спілка батьків молоді з інвалідністю "Перспектива" м.Черкаси, ГО Полтавське міське ГОІ "Віра", голова організації ГО жінок-інвалідів "Біла тростина" м.Івано-Франківськ, ГО "Асоціація захисту прав та допомоги людям з інвалідністю "Відкриті серця" м.Вінниця, ГО Чернівецька обласна організація людей з інвалідністю "Лідер", Волинський обласний Фонд "Зір", Федеріція організацій осіб з інвалідністю з дитинства та батьків дітей з інвалідністю Уркаїни м.Харків, ГО "Запорізьке обласне об'єднання творчих інвалідів "Майстерня життя" м.Запоріжжя, ГО "Надія м.Маріуполь, ГОІ "Молодь. Жінка. Сім'я" м.Житомир, ГО Клуб "Титан, м.Кременчук Полтавська обл., ГО "Харківська обласна Спілка інвалідів Афганістану" м.Харків, ГС "Українська Гельсінська спілка з прав людини", координатор аналітичного напряму м.Київ, ГО Перекладачів жестової мови та людей з інвалідністю "Міст" м.Полтава, ГО "Ініціативи Слобожанщини" м.Суми, ВГО "Генерація успішної дії" м.Київ</t>
    </r>
  </si>
  <si>
    <t>Семінар-тренінг "Інклюзивний суд: основні поняття і шляхи розвитку</t>
  </si>
  <si>
    <t>09 серпня,
Касаційний цивільний суд у складі Верховного суду</t>
  </si>
  <si>
    <t>Судді, працівники апарату суду</t>
  </si>
  <si>
    <t>Сайт Касаційного цивільного суду у складі Верховного Суду, Фейсбук судово-юридичної газети, Сайт Судово-юридичної газети, Сайт НАІУ, Фейсбук сторінка інклюзивний суд, Сайт ВГОІ "ПСІ, Фейсбук</t>
  </si>
  <si>
    <t>Робоча група із забезпечення доступності суду та судової процедури для осіб з інвалідністю та інших маломобільних груп населення</t>
  </si>
  <si>
    <t>Вища рада правосуддя, судові установи, державна судова адміністрація, ГОІ</t>
  </si>
  <si>
    <t>16 серпня, м.Тернопіль, вул.Федьковича, 14</t>
  </si>
  <si>
    <r>
      <t xml:space="preserve">Захід проведено.
Надано інформацію про прповедення.
Участь взяли: </t>
    </r>
    <r>
      <rPr>
        <sz val="11"/>
        <rFont val="Times New Roman"/>
        <family val="1"/>
        <charset val="204"/>
      </rPr>
      <t>ГО "Центр сприяння дітям з синдромом Дауна "Бебіко"</t>
    </r>
  </si>
  <si>
    <t>12 серпня, м.Чернігів, пр-кт Миру, 40</t>
  </si>
  <si>
    <r>
      <t xml:space="preserve">Захід проведено.
Надано інформацію про прповедення.
Участь взяли: </t>
    </r>
    <r>
      <rPr>
        <sz val="11"/>
        <rFont val="Times New Roman"/>
        <family val="1"/>
        <charset val="204"/>
      </rPr>
      <t>Чернігівська міська благодійна організація батьків і дітей-інвалідів "Логос"</t>
    </r>
  </si>
  <si>
    <t>19 серпня, м.Луцьк, вул.Шопена, 18</t>
  </si>
  <si>
    <r>
      <t xml:space="preserve">Захід проведено.
Надано інформацію про прповедення.
Участь взяли: </t>
    </r>
    <r>
      <rPr>
        <sz val="11"/>
        <rFont val="Times New Roman"/>
        <family val="1"/>
        <charset val="204"/>
      </rPr>
      <t>ГО "Батьків дітей з синдромом Дауна та іншими порушеннями розвитку"</t>
    </r>
  </si>
  <si>
    <t>21 серпня, приміщення актового залу Житомирської обласної психіатричної лікарні №1, Бердичівське шосе, 3, м.Житомир, Зарічани, Житомирська обл</t>
  </si>
  <si>
    <r>
      <t xml:space="preserve">Захід проведено.
Надано інформацію про прповедення.
Участь взяли: </t>
    </r>
    <r>
      <rPr>
        <sz val="11"/>
        <rFont val="Times New Roman"/>
        <family val="1"/>
        <charset val="204"/>
      </rPr>
      <t>ГО "Житомирський обласний благодійний фонд комплексної реабілітації дітей-інвалідів та молоді"</t>
    </r>
  </si>
  <si>
    <t>13 серпня, м.Херсон, пров Комбайновий, 11-а</t>
  </si>
  <si>
    <r>
      <t xml:space="preserve">Захід проведено.
Надано інформацію про прповедення.
Участь взяли: </t>
    </r>
    <r>
      <rPr>
        <sz val="11"/>
        <rFont val="Times New Roman"/>
        <family val="1"/>
        <charset val="204"/>
      </rPr>
      <t>Херсонська міська ГО матерів дітей-інвалідів "Серце матері", Херсонська обласна організація інвалідів "За рівні можливості"</t>
    </r>
  </si>
  <si>
    <t>28 серпня, м.Харків, пр-т Перемоги, 77-а</t>
  </si>
  <si>
    <r>
      <t xml:space="preserve">Захід проведено.
Надано інформацію про прповедення.
Участь взяли: </t>
    </r>
    <r>
      <rPr>
        <sz val="11"/>
        <rFont val="Times New Roman"/>
        <family val="1"/>
        <charset val="204"/>
      </rPr>
      <t>ГОІ дитинства, дітей-інвалідів та членів їх сімей "Промінь" Дзерджинського р-ну м.Харкова, Комунальний заклад "Харківський міський центр комплексної реабілітації для осіб з інвалідністю "Промінь"</t>
    </r>
  </si>
  <si>
    <t>22 серпня, смт. Рокитне</t>
  </si>
  <si>
    <r>
      <t xml:space="preserve">Захід проведено.
Надано інформацію про прповедення.
Участь взяли: </t>
    </r>
    <r>
      <rPr>
        <sz val="11"/>
        <rFont val="Times New Roman"/>
        <family val="1"/>
        <charset val="204"/>
      </rPr>
      <t>заступник директора Рівненського ОВ ФСЗІ (Ільчук В.І), голова Рокитнівської районної ради (Кінчук А.А), заступник голови ради (Пахнюк С.М.), в.о. голови Рокитнівської районної державної адміністрації (Берташ О.С.), в.о. голови селищної ради (Богданець Т.І.), завідувач Рокитнівського районного сектору Управління державної міграційної служби України в Рівненській обл (Ваховська Т.В.), начальник відділу містобудування, архітектури, інфраструктури та житлово-комунального гос-ва Рокитнівської РДА (Бежаєв С.С.), начальник управління соц захисту Рокиднівської РДА (Киркова М.А.), представники ГО області, активісти</t>
    </r>
  </si>
  <si>
    <t>22 серпня, м.Ужгород, вул.Новака, 45, Закарпатський обласний центр зайнятості</t>
  </si>
  <si>
    <r>
      <t xml:space="preserve">Захід проведено.
Надано інформацію про прповедення.
Учась взяли: </t>
    </r>
    <r>
      <rPr>
        <sz val="11"/>
        <rFont val="Times New Roman"/>
        <family val="1"/>
        <charset val="204"/>
      </rPr>
      <t>ВП ГО ВО СОІУ "Закарпатське обласне то-во осіб з інвалідністю", голови районних організацій осіб з інвалідністю області, Закарпатський обласний центр зайнятості (Фущич Ю.), заступник директора Закарпатського ОВ ФСЗІ (Шибаєв А.), головний спеціаліст відділу оплати праці та зайнятості населення департаменту соціального захисту населення Закарпатської ОДА (Кривенко Н.), директор Закарпатського регіонального центру соціально-трудової реабілітації та професійної орієнтації "Вибір" (Марко В.), директор БФ "Все можливо" (Логвіненко О.)</t>
    </r>
  </si>
  <si>
    <t>Фейсбук, Газета "Правозахист громадян", "Благовіст"</t>
  </si>
  <si>
    <t>20 серпня, м.Івано-Франківськ</t>
  </si>
  <si>
    <r>
      <t xml:space="preserve">Захід проведено.
Надано інформацію про прповедення.
</t>
    </r>
    <r>
      <rPr>
        <sz val="11"/>
        <rFont val="Times New Roman"/>
        <family val="1"/>
        <charset val="204"/>
      </rPr>
      <t>Учась взяли: заступник директора ОВ ФСЗІ (Магас А.В.), директор департаменту соцзахисту населення ОДА (Корженьовський В.М.), заступник директора департаменту соцзахисту населення ОДА (Сеник ГС), заступник директора департаменту при МВК (Кузюк Н.М.), директор коледжу фізичного виховання (Пасчняк Л.В.), ІФ ГОАІ ВОІ СОІУ, інваліди області, голови районних осередків, мед працівник, телебачення: "3 Студія", "Галичина", "РАІ", Фейсбук</t>
    </r>
  </si>
  <si>
    <t>Запрошення</t>
  </si>
  <si>
    <t>Телебачення "3 Студія", "Галичина", "РАІ", Фейсбук</t>
  </si>
  <si>
    <t>29 серпня, вул.І.Гонти, 68, оздоровчий комплекс "Королівська бочка"</t>
  </si>
  <si>
    <r>
      <t xml:space="preserve">Захід проведено.
Надано інформацію про прповедення.
</t>
    </r>
    <r>
      <rPr>
        <sz val="11"/>
        <rFont val="Times New Roman"/>
        <family val="1"/>
        <charset val="204"/>
      </rPr>
      <t>Учась взяли: територікальний представник Міністерства у справах ветеранів в Житомирській обл (Логінов В.В.), головний спеціаліст департаменту праці, соціальної та сімейної політики Житомирської ОДА (Гордійчук А.В. та Пінчук О.М.), представники Житомирського ОЦЗ (Гончарук Н.В., Куриленко П.І.), заступник директора Житомирського обл відділення ФСЗІ (Денисенко Т.Д.), зав сектором фонду (Покраса С.П., заступник директора департаменту соціальної політики Житомирської міськради (Хайнацька О.О.), фахівець ГУПФУ в Житомирській обл (Ярош Н.О.), директор УВЦ (Лемешик С.Б.), Керівники ГОІ "Атошник", Працівники ЖОО ВОІ СОІУ</t>
    </r>
  </si>
  <si>
    <t>15 серпня, смт.Кельменці</t>
  </si>
  <si>
    <r>
      <t xml:space="preserve">Захід проведено. 
Надано інформацію про проведення.
Участь взяли: </t>
    </r>
    <r>
      <rPr>
        <sz val="11"/>
        <rFont val="Times New Roman"/>
        <family val="1"/>
        <charset val="204"/>
      </rPr>
      <t>районні осередки інвалідів Чернівецької обласної організації інвалідів ВОІ СОІУ (Кельменський, Хотинський, Сокирянський, Вижницький, Путильський, Заставнянський, Сторожинецький, Кіцманський, Глибоцький, Новоселицький, Герцаївський) та міські осередки інвалідів (Чернівецький м.Чернівці та Новодністровський м.Новодністровськ), представник ОДА, заст директора департаменту соц захисту населення та керівники Кельменецького р-ну Чернівецької обл</t>
    </r>
  </si>
  <si>
    <t>Обласне теле-, радіо- та газети</t>
  </si>
  <si>
    <t>20 серпня, м.Мелітополь, вул.Б.Хмельницького, 67</t>
  </si>
  <si>
    <r>
      <t xml:space="preserve">Захід проведено.
Надано інформацію про прповедення.
</t>
    </r>
    <r>
      <rPr>
        <sz val="11"/>
        <rFont val="Times New Roman"/>
        <family val="1"/>
        <charset val="204"/>
      </rPr>
      <t>Учась взяли: голова Мелітопольської районної ради (Мордік О.М.), Керівник апарату районної державної адміністрації (Комар О.А.),керівник справами виконкому (Семикін М.О.), заст керівника управління соц захисту Мелітопольської міськради (Полянська Н.І.), керівник управління молоді та спорту Мелітопольськ міськ ради (Жорняк А.М.), Протоієрей Максим, депутат Мелітопольської місь ради (Касярум С.О.), ПП Гоголь, Директор ТОВ "ЮТАС" (Кривицький В.В.), Представник ТМ "Мирненська" (Мамчур О.А.), ЗФ "БФ Маріам" (Грицаенко В.В.), Запорізька організація осіб з інвалідністю Заводського р-ну, Приазовське районне то-во осіб з інвалідністю, Якимівське районне то-во осіб з інвалід, Мелітопольське міське то-во осіб з інвалідні, Мелітопольська організація інвалідів війни та збройних сил, Мелітопольська районна організація осіб з ін7валідністю "Джерело", Мелітопольський СК "Фокіс"</t>
    </r>
  </si>
  <si>
    <t>Газета "Грані життя", "Мелітопольські відомості", "Главная газета", "Приазовская новь", Фейсбук, Телебачення ТВМ, МТВ+</t>
  </si>
  <si>
    <t>15 серпня, м.Павлоград, вул.Соборна 71</t>
  </si>
  <si>
    <r>
      <t xml:space="preserve">Захід проведено.
Надано інформацію про прповедення.
</t>
    </r>
    <r>
      <rPr>
        <sz val="11"/>
        <rFont val="Times New Roman"/>
        <family val="1"/>
        <charset val="204"/>
      </rPr>
      <t>Учась взяли: головний спеціаліст управління соц захисту населення Павлоградської міської ради (Лященко В.А.), заступник начальника соц захисту населення Павлоградської міської ради (Тітаренко Н.О.), тренер "ЦСК ім.Шкуренко" (Тюрінов М.В.)</t>
    </r>
  </si>
  <si>
    <t>1 день
серпень смт. Ворохта Івано-Франківської обл.</t>
  </si>
  <si>
    <t>22-23 серпня, Херсонська обл, Голо-Пристанський р-н, с.Залізний Порт, пансіонат "Кристал"</t>
  </si>
  <si>
    <r>
      <t>Захід проведено.
Надано інформацію про прповедення.
Участь взяли:</t>
    </r>
    <r>
      <rPr>
        <sz val="11"/>
        <rFont val="Times New Roman"/>
        <family val="1"/>
        <charset val="204"/>
      </rPr>
      <t xml:space="preserve"> керівники та представники обласних осередків ГОІ "ВАПІ", ВОІ СОІУ, Національний комітет параолімпійських видів спорту, приватні підприємці з інвалідністю, сертифіковані викладачі (Коваленко Т.Р., Литвин І.В.), директор Херсонського ОВ ФСЗІ (Ракша О.О.)</t>
    </r>
  </si>
  <si>
    <t>20-21 серпня, Херсонська обл., Голо-Пристанський р-н, с.Залізний Порт, пансіонат "Кристал"</t>
  </si>
  <si>
    <t>24-26 серпня, Житомирська обл., с.Зарічани</t>
  </si>
  <si>
    <r>
      <t xml:space="preserve">Захід проведено. 
Надано інформацію про проведення.
</t>
    </r>
    <r>
      <rPr>
        <sz val="11"/>
        <rFont val="Times New Roman"/>
        <family val="1"/>
        <charset val="204"/>
      </rPr>
      <t>Участь взяли: заст директора Житомирського обласного відділення ФСЗІ (Денисенко Т.Д.), головний спеціаліст-юристконсульт Головного управління Пенсійного фонду Укр в Житомирській обл (Денисенко О.М.), Житомирська обласна держ адміністрація, департемент праці, соціальної та сімейної політики (заст директора департаменту Бойм С.М., головн спец відділу сімейної політики Карпова О.),ЖОГОЛІ "Молодь. Жінка. Сім'я", ВГО людей з інвалідністю по зору "Генерація успішної дії" осередок у м.Бердичів, ГО "Черкаське обласнке ГО "Життя без бар'єрів", БЦ "Хесед Шломо" м.Житомир, Житомирське обласне ГОІ підприємців "Рубікон", ЗОШ "Всесвіт"</t>
    </r>
  </si>
  <si>
    <t>Проведення 2 денного семінару-тренінгу "Арт-терапія в роботі з дітьми-інвалідами"</t>
  </si>
  <si>
    <r>
      <t xml:space="preserve">2 дні, </t>
    </r>
    <r>
      <rPr>
        <sz val="11"/>
        <color rgb="FFFF0000"/>
        <rFont val="Times New Roman"/>
        <family val="1"/>
        <charset val="204"/>
      </rPr>
      <t>вересень</t>
    </r>
    <r>
      <rPr>
        <sz val="11"/>
        <rFont val="Times New Roman"/>
        <family val="1"/>
        <charset val="204"/>
      </rPr>
      <t>, 
м.Київ</t>
    </r>
  </si>
  <si>
    <r>
      <t xml:space="preserve">1 день </t>
    </r>
    <r>
      <rPr>
        <sz val="11"/>
        <color rgb="FFFF0000"/>
        <rFont val="Times New Roman"/>
        <family val="1"/>
        <charset val="204"/>
      </rPr>
      <t xml:space="preserve">вересень, </t>
    </r>
    <r>
      <rPr>
        <sz val="11"/>
        <rFont val="Times New Roman"/>
        <family val="1"/>
        <charset val="204"/>
      </rPr>
      <t xml:space="preserve">м.Черкаси </t>
    </r>
  </si>
  <si>
    <r>
      <t>1 день,</t>
    </r>
    <r>
      <rPr>
        <sz val="11"/>
        <color rgb="FFFF0000"/>
        <rFont val="Times New Roman"/>
        <family val="1"/>
        <charset val="204"/>
      </rPr>
      <t xml:space="preserve"> 23 листопада </t>
    </r>
    <r>
      <rPr>
        <sz val="11"/>
        <rFont val="Times New Roman"/>
        <family val="1"/>
        <charset val="204"/>
      </rPr>
      <t xml:space="preserve">
м. Київ</t>
    </r>
  </si>
  <si>
    <t>30 серпня, м.Хмельницький</t>
  </si>
  <si>
    <r>
      <t xml:space="preserve">Захід проведено.
Надано інформацію про прповедення.
</t>
    </r>
    <r>
      <rPr>
        <sz val="11"/>
        <rFont val="Times New Roman"/>
        <family val="1"/>
        <charset val="204"/>
      </rPr>
      <t>Участь взяли: Хмельницьке обласне товариство ВОІ СОІУ, Хмельницьке товариство молодих інвалідів, Хмельницьке обласне відділення ФСЗІ, Хмельницький міський центр соц служб сім'ї, дітей та молоді, Управління культури і туризму Хмельниц міськ ради, Дунаєвецьке районне то-во осіб з інвалідністю, Волочиське міське то-во осіб з інвалідністю, Красилівське районне то-во осіб з інвалідністю, Городоцьке районне то-во осіб з інвалідністю, Теофіпольське то-во осіб з інвалідністю, Шепетівське районне то-во осіб з інв, Старокостянтинівське районне то-во осіб з інвалідністю, Хмельницьке міське то-во осіб з інвалідністю</t>
    </r>
  </si>
  <si>
    <t>27-28 серпня, Комунальне підприємство "Позаміський дитячий заклад оздоровлення та відпочинку "Дельфін"</t>
  </si>
  <si>
    <t xml:space="preserve"> 2 дні,     cерпень,  м. Миколаїв</t>
  </si>
  <si>
    <r>
      <t xml:space="preserve">Захід проведено.
Надано інформацію про прповедення.
</t>
    </r>
    <r>
      <rPr>
        <sz val="11"/>
        <rFont val="Times New Roman"/>
        <family val="1"/>
        <charset val="204"/>
      </rPr>
      <t>Участь взяли: заст голови Миколаївської ОДА (Трайтлі О.О.), директор Департаменту соц захисту ОДА (Єльчієва О.Р.), дир обласного відділення ФСЗІ (Чекарь І.К.), керівник регіонального центру "Інваспорт" (Жуковська Т.К., голова обласної організації Товариства сприяння оборони України (Шутяк Ю.О.), голови ГОІ, Миколаївська міська рада, Департамент праці та соц захисту населення міської ради</t>
    </r>
  </si>
  <si>
    <t>Обласна теле-радіо- компанія
Сайт Департаменту соцзахисту ОДА та інтернет видання</t>
  </si>
  <si>
    <t>29-31 серпня, м.Краматорськ, Донецька обл</t>
  </si>
  <si>
    <r>
      <t xml:space="preserve">Захід проведено.
Надано інформацію про прповедення.
</t>
    </r>
    <r>
      <rPr>
        <sz val="11"/>
        <rFont val="Times New Roman"/>
        <family val="1"/>
        <charset val="204"/>
      </rPr>
      <t>Участь взяли: Луганська обласна організація осіб з інвалідністю ВОІ "СОІУ", Донецька обл організація ВО "СОІУ", Білокуракинська районна громадська організація осіб з інвалідністю свт.Луки, Лисичанське міське то-во інвалідів "Джерело", Сєвєродонецьке міське то-во інвалідів "Надія", Рубіжанська організація інвалідів "Аргонавти", Старобільська районна організація інвадів "Вікторія", директор Луганського обласного центру "Інваспорт" (Кравченко Ю.Ю.), директор Луганського обласного відділення ФСЗІ (Чибрисова Н.В.)</t>
    </r>
  </si>
  <si>
    <t>22 серпня, м.Павлоград, вул.Соборна</t>
  </si>
  <si>
    <r>
      <t xml:space="preserve">Захід проведено.
Надано інформацію про прповедення.
</t>
    </r>
    <r>
      <rPr>
        <sz val="11"/>
        <rFont val="Times New Roman"/>
        <family val="1"/>
        <charset val="204"/>
      </rPr>
      <t>Учась взяли: головний спеціаліст управління соц захисту населення Павлоградської міської ради (Лященко В.А.), заступник начальника соц захисту населення Павлоградської міської ради (Тітаренко Н.О., Литвиненко Н.С.)</t>
    </r>
  </si>
  <si>
    <t>15 серпня, м.Рожище</t>
  </si>
  <si>
    <r>
      <t xml:space="preserve">Захід проведено.
Надано інформацію про прповедення.
</t>
    </r>
    <r>
      <rPr>
        <sz val="11"/>
        <rFont val="Times New Roman"/>
        <family val="1"/>
        <charset val="204"/>
      </rPr>
      <t>Учась взяли: директор Волинського ОВ ФСЗІ (Шевчук В.О), Підприємство "ПІК", Благодійний фонд Ігоря Палиці "Тільки разом", ТОВ "Мальованка", Підприємство Енергія-І</t>
    </r>
  </si>
  <si>
    <t>Волинські новини, канал "Волиньпост"</t>
  </si>
  <si>
    <r>
      <t xml:space="preserve">Захід проведено.
Надано інформацію про прповедення.
</t>
    </r>
    <r>
      <rPr>
        <sz val="11"/>
        <rFont val="Times New Roman"/>
        <family val="1"/>
        <charset val="204"/>
      </rPr>
      <t>Участь взяли: 23 районні організації ПОО ВОІ СОІУ, "За самовизначення та гідність" (Німеччина), Котелевський  РОІ ВОІ СОІУ, Шишацький РОІ  ВОІ СОІУ, Лубенський РОІ ВОІ СОІУ, Зіньківський РОІ ВОІ СОІУ, Пирятинський РОІ ВОІ СОІУ,Кременчуцьке міське товариство  ВОІ СОІУ, Полтавська МОІ ВОІ СОІУ, Ново-Санжарська організація «Клото» ВОІ СОІУ, Карлівський РОІ ВОІ СОІУ, Машівський РОІ ВОІ СОІУ, Диканський РОІ ВОІ СОІУ, Гадяцький РОІ ВОІ СОІУ, Лубенський МОІ ВОІ СОІУ, Чорнухинський РОІ ВОІ СОІУ, Семенівський РОІ ВОІ СОІУ, Кобеляцький РОІ ВОІ СОІУ, Лохвицький РОІ ВОІ СОІУ, Пирятинський РОІ ВОІ СОІУ, Оржицький РОІ ВОІ СОІУ, Хорольський РОІ ВОІ СОІУ, Мигородський РОІ ВОІ СОІУ, Полтавський РОІ ВОІ СОІУ, Чутівський РОІ ВОІ СОІУ, представник Полтавського обласного відділення ФСЗІ (Белько І.В.)</t>
    </r>
  </si>
  <si>
    <r>
      <t xml:space="preserve">Захід проведено.
Надано інформацію про прповедення.
</t>
    </r>
    <r>
      <rPr>
        <sz val="11"/>
        <rFont val="Times New Roman"/>
        <family val="1"/>
        <charset val="204"/>
      </rPr>
      <t>Участь взяли: обласні підрозділи ВОІЧ "Прип'ять-центр" Дніпропетровської, Київської, Сумської, Тернопільської, Вінницької, Житомирської та ін областей, гол спеціаліст департаменту у справах ветеранів осіб з інвалідністю та постраждалих внаслідок Чорнобильської ката-фи Мінсоцполітики України (Іванова Л.Ф.), заступник генерального директора з наукової роботи ДУ "НЦРМ" (Сушко В.В.), спеціаліст Київського міського відділення ФСЗІ (Галинок К.С.), голова юрид ради ГО "Всеукраїнське об'єднання інвалідів Чорнобиля "Прип'ять-Центр(Целовальніченко Н.Є.)</t>
    </r>
  </si>
  <si>
    <t>06-08 серпня, Готельно-ресторанний комплекс "Тиса", вул.Велика Кільцева, 4-б, с.Петропавлівська Борщагівка, Києво-Святошинського р-ну, Київської обл</t>
  </si>
  <si>
    <t xml:space="preserve">Зміна терміну проведення
Погоджено листом Фонду від 11.09.2019 №02/21-503/05-01 </t>
  </si>
  <si>
    <t>25 серпня-03 вересня, б/в "Маяк", с.Залізний Порт, Голопристанський р-н, Херсонська обл</t>
  </si>
  <si>
    <r>
      <t xml:space="preserve">Захід проведено.
Надано інформацію про прповедення.
Участь взяли: </t>
    </r>
    <r>
      <rPr>
        <sz val="11"/>
        <rFont val="Times New Roman"/>
        <family val="1"/>
        <charset val="204"/>
      </rPr>
      <t>ВСГО "Конфедерація ГОІ України" від представництв м.Києва, Донецької обл, Харківської обл., Запорізької обл, Чернігівської обл., Черкаської обл., Миколаївської обл, Сумської обл., Волинської обл., Херсонської обл., Ровенської обл., Дніпропетровської обл., заст директора Херсонського обласного відділення ФСЗІ (Осипова Л.І)</t>
    </r>
  </si>
  <si>
    <r>
      <t xml:space="preserve">3 дні жовтень, </t>
    </r>
    <r>
      <rPr>
        <sz val="11"/>
        <color rgb="FFFF0000"/>
        <rFont val="Times New Roman"/>
        <family val="1"/>
        <charset val="204"/>
      </rPr>
      <t>м.Харків</t>
    </r>
  </si>
  <si>
    <t>Змінено термін проведення заходу
Погоджено листом Фонду від 16.06.2019 №02/21-536/05-01</t>
  </si>
  <si>
    <t>Зміна суми та кі-ті учасників з інвалідністю
Погоджено листом Фонду від 02.09.2019 №02/20-431/05-01</t>
  </si>
  <si>
    <r>
      <t xml:space="preserve">Зміна терміну проведення
Погоджено листом Фонду від 10.05.2019
 №1/6-154/05-01
</t>
    </r>
    <r>
      <rPr>
        <sz val="11"/>
        <color indexed="10"/>
        <rFont val="Times New Roman"/>
        <family val="1"/>
        <charset val="204"/>
      </rPr>
      <t xml:space="preserve">Зміна суми та кі-ті учасників 
Погоджено листом Фонду від 02.09.2019 №02/20-431/05-01
</t>
    </r>
  </si>
  <si>
    <t>Зміна терміну проведення
Погоджено листом Фонду від 10.05.2019
 №1/6-154/05-01
Зміна суми та кі-ті учасників 
Погоджено листом Фонду від 02.09.2019 №02/20-431/05-01</t>
  </si>
  <si>
    <t>Зміна терміну проведення 
Погоджено листом Фонду від 27.05.2019
№1/6-200/05-01
Зміна терміну проведення
Погоджено листом Фонду від 19.09.2019 №02/21-572/05-01</t>
  </si>
  <si>
    <t>Зміни суми та кількості учасників з інвалідністю
Погоджено листом Фонду від 19.09.2019 №02/20-571/05-01</t>
  </si>
  <si>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05.06.2019
 №1/6-209/05-01
Зміни суми та кількості учасників з інвалідністю
Погоджено листом Фонду від 19.09.2019 №02/20-571/05-01</t>
    </r>
  </si>
  <si>
    <r>
      <t xml:space="preserve">3 дні, </t>
    </r>
    <r>
      <rPr>
        <sz val="11"/>
        <color rgb="FFFF0000"/>
        <rFont val="Times New Roman"/>
        <family val="1"/>
        <charset val="204"/>
      </rPr>
      <t>листопад,</t>
    </r>
    <r>
      <rPr>
        <sz val="11"/>
        <rFont val="Times New Roman"/>
        <family val="1"/>
        <charset val="204"/>
      </rPr>
      <t xml:space="preserve">
м. Київ  </t>
    </r>
  </si>
  <si>
    <t>Зміна терміну проведення заходу
Погоджено листом Фонду від 26.09.2019№02/21-612/05-01</t>
  </si>
  <si>
    <t>31 серпня
м.Світловодськ, парк Шевченка, спортивний майданчик</t>
  </si>
  <si>
    <r>
      <t xml:space="preserve">Захід проведено.
Надано інформацію про прповедення.
</t>
    </r>
    <r>
      <rPr>
        <sz val="11"/>
        <rFont val="Times New Roman"/>
        <family val="1"/>
        <charset val="204"/>
      </rPr>
      <t>Участь взяли:спеціаліст Кіровоградського обл відділення ФСЗІ (Грицюк О.В.), директори УТОС (Раєва В.М.), представники УТОС, голови районних організацій КООІ ВОІ СОІУ та члени організацій, Кременчуцька міська організація інвалідів СОІУ, Центр активної психологічної реабілітацій "Добрада"</t>
    </r>
  </si>
  <si>
    <t>Телеканал</t>
  </si>
  <si>
    <t>23-24 серпня
м.Краматорськ</t>
  </si>
  <si>
    <r>
      <t xml:space="preserve">Захід проведено.
Надано інформацію про прповедення.
</t>
    </r>
    <r>
      <rPr>
        <sz val="11"/>
        <rFont val="Times New Roman"/>
        <family val="1"/>
        <charset val="204"/>
      </rPr>
      <t>Учась взяли: заступник директора Департаменту соцзахисту населення, провідний фахівець сектору забезпечення зайнятості та соціального захисту осіб з інвалідністю, представник обласної архітектури, директор ДРУ ЦКРОІ "Донбас", співголова Краматорського Комітету доступності, керівники учбових закладів</t>
    </r>
  </si>
  <si>
    <t>Газета "Берег Надії"</t>
  </si>
  <si>
    <t>23 серпня, м.Переяслав-Хмельницький</t>
  </si>
  <si>
    <r>
      <t xml:space="preserve">Захід проведено.
Надано інформацію про прповедення.
</t>
    </r>
    <r>
      <rPr>
        <sz val="11"/>
        <rFont val="Times New Roman"/>
        <family val="1"/>
        <charset val="204"/>
      </rPr>
      <t>Участь взяли: заступник міського голови м. Біла Церква Новогребська І.В., голова Циблівської ОТГ (Палагута О.М), голова Студениківської ОТГ (Лях М.О.), психолог у-ту економіки та управління "Україна" (Хомчук О.П.), в.о. заступника міського голови (Губенко В.В.), Директор Київського обл відділення ФСЗІ (Подорожній С.М.)</t>
    </r>
  </si>
  <si>
    <t>02-05 вересня, Одеська область, Білгород-Дністровський р-н, смт.Затока, ст.Лиманська, база "Надзбуччя"</t>
  </si>
  <si>
    <r>
      <t xml:space="preserve">Захід проведено.
Надано інформацію про прповедення.
Участь взяли: </t>
    </r>
    <r>
      <rPr>
        <sz val="11"/>
        <rFont val="Times New Roman"/>
        <family val="1"/>
        <charset val="204"/>
      </rPr>
      <t>члени Жіночого Комітету ГО ВО СОІУ, члени регіональних жіночих комітетів, лідери жіночого руху ВО СОІУ, особи з інвалідністю різних груп і нозологій, представники ГОІ, предсавник Одеського відділення ФСЗІ (Ракова Вікторія), бізнес-тренер, фасилітатор, НР-консультант, член Національної асоціації фасолітаторів України (Литвин Ірина), заст голови ГО ВО СОІУ (Богданов С.І), провідні спеціалісти ГО ВО СОІУ</t>
    </r>
  </si>
  <si>
    <t>05-09 вересня
Одеська область, Білгород-Дністровський р-н, смт.Затока, ст.Лиманська, база "Надзбуччя"</t>
  </si>
  <si>
    <r>
      <t xml:space="preserve">Захід проведено.
Надано інформацію про прповедення.
</t>
    </r>
    <r>
      <rPr>
        <sz val="11"/>
        <rFont val="Times New Roman"/>
        <family val="1"/>
        <charset val="204"/>
      </rPr>
      <t>Участь взяли: члени Жіночого Комітету ГО ВО СОІУ, члени регіональних жіночих комітетів, лідери жіночого руху ВО СОІУ, особи з інвалідністю різних груп і нозологій, представники ГОІ, предсавник Одеського відділення ФСЗІ (Ракова Вікторія), начальник відділу моніторингу якості реабілітаційних послуг та представник відділу ФСЗІ (Загуменний О.В., Жила О.О), начальник управління фізичної культури і спорту Одеської ОДА (Кольчак В.А.), начальник Одеськог регіонального центру "Інваспорт" (Гашибоязов В.М.), бізнес-тренер, фасилітатор, НР-консультант, член Національної асоціації фасолітаторів України (Литвин Ірина), заст голови ГО ВО СОІУ (Богданов С.І), провідні спеціалісти ГО ВО СОІУ</t>
    </r>
  </si>
  <si>
    <t>3 дні,                            жовтень, м.Коростишів Житомирської обл</t>
  </si>
  <si>
    <t>27 вересня, м.Хмельницький</t>
  </si>
  <si>
    <r>
      <t xml:space="preserve">Захід проведено.
Надано інформацію про прповедення.
</t>
    </r>
    <r>
      <rPr>
        <sz val="11"/>
        <rFont val="Times New Roman"/>
        <family val="1"/>
        <charset val="204"/>
      </rPr>
      <t>Участь взяли: Хмельницьке обласне товариство ВОІ СОІУ, Хмельницьке товариство молодих інвалідів, Хмельницьке обласне відділення ФСЗІ, Хмельницький міський центр соц служб сім'ї, дітей та молоді, Хмельницька міська організація осіб з інвалідністю, ветеранів та учасників бойових дій "АРС"</t>
    </r>
  </si>
  <si>
    <t>23-24 вересня, м.Краматорськ, ДРУ Центр комплексної реабілітації осіб з інвалідністю "Донбас"</t>
  </si>
  <si>
    <r>
      <t xml:space="preserve">Захід проведено.
Надано інформацію про прповедення.
</t>
    </r>
    <r>
      <rPr>
        <sz val="11"/>
        <rFont val="Times New Roman"/>
        <family val="1"/>
        <charset val="204"/>
      </rPr>
      <t>Учась взяли: Структурні підрозділи ДОО ВО СОІУ, Департамент соціального захисту населення Дон ОДА, Управління культури Донецької ОДА, Донецьке обл відділення ФСЗІ, ДРУ Центр комплексної реабілітації осіб з інвалідністю "Донбас", Музей історії м.Краматорськ, Представники УТОГ та УТОС</t>
    </r>
  </si>
  <si>
    <t>Сайт ГО</t>
  </si>
  <si>
    <t>26 вересня, м.Черкаси, конференц зал Департаменту соцзахисту населення Черкаської ОДА, вул.Громова, 10</t>
  </si>
  <si>
    <r>
      <t xml:space="preserve">Захід проведено.
Надано інформацію про прповедення.
</t>
    </r>
    <r>
      <rPr>
        <sz val="11"/>
        <rFont val="Times New Roman"/>
        <family val="1"/>
        <charset val="204"/>
      </rPr>
      <t>Участь взяли:директор обласного департаменту соцзахисту населення Черкаської області (Чикало Р.О.), начальник обл відділу реабілітації та обслуг інвалідів (Коваленко Т.В.), заст директора Департаменту соцзахисту (Касян Т.В.), начальник відділу обслуговування громадян сервісного центру (Рожко Т.А.), заступник керівника Черкаськогопротезно-ортопедичного цеху (Дегтярьов С.В.), провідний юристконсульт ФЗІ (Мурза Т.О.), провідний фахівець ФЗІ (кисленко В.С.), члени ЧОО ВОІ СОІУ</t>
    </r>
  </si>
  <si>
    <t>30 вересня, Житомир, вул.Івана Гонти, 68, Оздоровчо-розважальний комплекс "Королівська бочка", приміщення виставки художніх робіт людей з інвалідністю: майдан Соборний, 6</t>
  </si>
  <si>
    <r>
      <t xml:space="preserve">Захід проведено.
Надано інформацію про прповедення.
</t>
    </r>
    <r>
      <rPr>
        <sz val="11"/>
        <rFont val="Times New Roman"/>
        <family val="1"/>
        <charset val="204"/>
      </rPr>
      <t>Учась взяли:директор Житомирського ОВ ФСЗІ (Возний Я.Ю.), зав сектору ФСЗІ (Покраса С.П.), представник Житомирського училища інтернату (Пеньківська Т.О.), заслужений журналіст України (Забродська В.В), поетеса-аматорка (Зіновчук М.П.)</t>
    </r>
  </si>
  <si>
    <t>Сайт ФСЗІ, Фейсбук</t>
  </si>
  <si>
    <t>28 вересня, м.Мелітополь, вул.Б.Хмельницького, 67</t>
  </si>
  <si>
    <r>
      <t xml:space="preserve">Захід проведено.
Надано інформацію про прповедення.
</t>
    </r>
    <r>
      <rPr>
        <sz val="11"/>
        <rFont val="Times New Roman"/>
        <family val="1"/>
        <charset val="204"/>
      </rPr>
      <t>Учась взяли: Запорізька організація осіб з інвалідністю Заводського р-ну, Приазовське районне то-во осіб з інвалідністю, Якимівське районне то-во осіб з інвалід, Мелітопольське міське то-во осіб з інвалідні, Мелітопольська організація інвалідів війни та збройних сил, Мелітопольська районна організація осіб з ін7валідністю "Джерело", Мелітопольський СК "Фокіс", доцент кафедрифізичної реабілітації у-ту "Україна" (Козакова С.М.), доцент кафедри соціальної роботи у-ту "Україна" (Татаринова С.О.)</t>
    </r>
  </si>
  <si>
    <t>23-25 вересня, м.Сєвєродонецьк, Луганська обл</t>
  </si>
  <si>
    <r>
      <t xml:space="preserve">Захід проведено. 
Надано інформацію про проведення.
Участь взяли: </t>
    </r>
    <r>
      <rPr>
        <sz val="11"/>
        <rFont val="Times New Roman"/>
        <family val="1"/>
        <charset val="204"/>
      </rPr>
      <t>директор</t>
    </r>
    <r>
      <rPr>
        <i/>
        <sz val="11"/>
        <rFont val="Times New Roman"/>
        <family val="1"/>
        <charset val="204"/>
      </rPr>
      <t xml:space="preserve"> </t>
    </r>
    <r>
      <rPr>
        <sz val="11"/>
        <rFont val="Times New Roman"/>
        <family val="1"/>
        <charset val="204"/>
      </rPr>
      <t>Луганського обл відділення ФСЗІ (Чибрисова Н.), заст нач управління молоді і спортуЛуганської обл держадміністрації (Кахтіна Є.), управління охорони здоров'я Сєвєродонецької міської ради (болібян С.), начальник управління праці та соціальтного зах населення Сєвєродонецької міської ради (Василенко Н.),заст директора територіального центру соціального обслуговування Сєвєродонецької міської ради (Кукса І.), КУ "Луганський обласний центрсоціокультурної адаптації молоді з інвалідністю, ООН жінки, МБФ "український жіночий фонд", кафедра управління навчальними закладами та педагогіки вищої школи ДВНЗ УМО Національної академії педагогічних наук України, відділ соц захисту населення, Біловодська об'єднана територіальна громада, КЗ Попаснянський районний центр соціальної реабілітації дітей з інвалідністю, Спеціалізована школа-інтернат (м.Сватове, Луганська обл), ГО СМКОЗІ (Ти не один (м.Сєвєродонецьк), представники та представниці ГОІ, територіальних громад Луганської обл</t>
    </r>
  </si>
  <si>
    <t>Сайт ВГО, Сайт ЛОМГО "АМІ-СХІД", Фейсбук</t>
  </si>
  <si>
    <t xml:space="preserve">Турнір з волейболу серед ветеранів-інвалідів зі слуху у. м. Потава                                        </t>
  </si>
  <si>
    <t>Турнір з футзалу серед ветеранів-інвалідів зі слуху у м. Київ</t>
  </si>
  <si>
    <t>Сайт ВГО, Сайт Святогірської загальноосвітньої школи І-ІІІ ступенів, Фейсбук</t>
  </si>
  <si>
    <t>24-26 вересня, м.Луцьк</t>
  </si>
  <si>
    <r>
      <t xml:space="preserve">Захід проведено. 
</t>
    </r>
    <r>
      <rPr>
        <sz val="11"/>
        <rFont val="Times New Roman"/>
        <family val="1"/>
        <charset val="204"/>
      </rPr>
      <t>Надано інформацію про проведення.
Участь взяли:директор Волинського ОВ ФСЗІ (Шевчук В.), заступник голови Волинської облради (Карпюк Р.), заступник голови Волинської обласної держадміністрації (Мишковець С.),Обласні організації УТОС (Волинська, Рівненська, Івано-Франківська, Житомирська, Київська, Чернігівська обл, Луцький національний технічний у-т, Управління освіти, науки та молоді Волинської обл держадміністрації, Східноєвропейський національний у-т ім.Лесі Українки (м.Луцьк), КЗ "Клеванська спеціальна загальноосвітня школа-інтернат №1 І-ІІІ ступенів" Рівненської облради, ВГО "Генерація успішної дії, ГО "харківська асоціація незрячих юристів", Київський центр незрячих, Луцька міська клінічна лікарня, Інститут корекційної педагогіки і психології національного педагогічного у-ту ім М.П. Драгоманова (м.Київ), УО "Брестський державний у-т ім О.С.Пушкіна (Республіка Білорусь), дитячий оздоровчий центр "Актив Бебі" (Республік ілорусь), Інститут спеціальної педагогіки і психології ім миколи Ярмаченка Національної академії педагогічних наук України, Технічний коледж ЛНТУ, ПВНЗ "Академія рекреаційних технологій і права" (м.Луцьк),Запорізький національний у-т, КЗ "ДНЗ № 120 КТ (спеціальний)" КМР (м.Київ), та ін</t>
    </r>
  </si>
  <si>
    <t>Сайт ВГО, SNVAK INFO, Новини Мета</t>
  </si>
  <si>
    <t>Сайт ВГО, Сайт Волинської обл держ адміністрації, Волинь online, Фейсбук</t>
  </si>
  <si>
    <t>16-17 вересня, Харківська обл, Харківський р-н, смт Високий, ДП Санаторій "Високий"</t>
  </si>
  <si>
    <r>
      <t xml:space="preserve">Захід проведено.
Надано інформацію про прповедення.
</t>
    </r>
    <r>
      <rPr>
        <sz val="11"/>
        <rFont val="Times New Roman"/>
        <family val="1"/>
        <charset val="204"/>
      </rPr>
      <t>Участь взяли: предстаники ХОР ВОІ СОІУ, представник ФСЗІ, Представники Нововодолазького то-ва "Злагода", Лозівської організації осіб з інвалідінстю, організації інвалідів Харківського р-ну Харківської обл, представники Харківської міської організації інвалідів-ветеранів</t>
    </r>
  </si>
  <si>
    <t>17-18 вересня, Харківська обл, Харківський р-н, смт.Високий, ДП Санаторій "Високий"</t>
  </si>
  <si>
    <t>03-05 вересня, Навчально-відновлювальний центр УТОГ (НВЦ) м.Київ, Пуща-Водиця, вул.Курортна, 6</t>
  </si>
  <si>
    <r>
      <t xml:space="preserve">Захід проведено. 
Надано інформацію про проведення заходу.
</t>
    </r>
    <r>
      <rPr>
        <sz val="11"/>
        <rFont val="Times New Roman"/>
        <family val="1"/>
        <charset val="204"/>
      </rPr>
      <t>Участь взяли:ВГО Спортивна федерація глухих України, ВГОІ "УТОГ", осередки СФГУ і УТОГ: м.Київ, Вінницька обл, Волинська обл, Донецька обл, Закарпатська обл, Запорізька обл, Івано_Франківська обл, Кіровоградська обл, Миколаївська обл, Одеська обл, Полтавська обл, Рівненська обл, Сумська обл, Тернопільська обл, Харківська обл, Херсонська обл, Хмельницька обл, Черкаська обл, Чернігівська обл, Чернівецька обл</t>
    </r>
  </si>
  <si>
    <t>Сайт ВГО, Фейсбук ВГО, Instagram, Фейсбук УТОГ</t>
  </si>
  <si>
    <t>26 вересня - 05 жовтня, ГРК "Наташка", урочище "Перевал", с. Гукливий, Воловецький р-н., Закарпатська обл.</t>
  </si>
  <si>
    <r>
      <t xml:space="preserve">Захід проведено.
Надано інформацію про прповедення.
Участь взяли: </t>
    </r>
    <r>
      <rPr>
        <sz val="11"/>
        <rFont val="Times New Roman"/>
        <family val="1"/>
        <charset val="204"/>
      </rPr>
      <t>ВСГО "Конфедерація ГОІ України" від представництв м.Києва, Донецької обл, Харківської обл., Запорізької обл, Чернігівської обл., Черкаської обл., Сумської обл., Волинської обл., Тернопільської.,  Херсонської обл., Луганської.,Ровенської обл., Дніпропетровської обл., завідувач сектору правової та кадрової роботи Закарпатського обласного відділення ФСЗІ (В. П. Брензович)</t>
    </r>
  </si>
  <si>
    <t>05-09 вересня, селище Приморське, комплекс "Маямі" Голопристанський р-н, Херсонська область</t>
  </si>
  <si>
    <t>Захід проведено.
Надано інформацію про проведення.
Участь взяли:директор Херсонського обласн відділ ФСЗІ (Ракша О.О.), презид ГО "Всукр організ осіб з інв "Гармонія" (Антропов Ю.В.), начальник управління праці та соц. захисту Уманської міської ради, кандидат педагогічних наук, Заслужений представник соц. сфери (Кучер Г.), заступник директора Голопристанського районного центру зайнятості (Задорожня В.), лікар-психіатр Херсонської психіатричної лікарні (Матушевський В.), начальник управління обслуговування громадян Головного управління Пенсійного Фонду України в Херсонській області (Бутрим І.), заст директ департ соц зах несел Херсонської облдержадміністрації (Князєва О.), лікар-психіатр м. Умань (К. Марченко), директ центру інтегрованих соц. послуг м. Умань (С. Ткаченко), викладач центру комплексної проф реаб осіб з інв (Діхтяренко А), зав відділенням організ надання соц послуг (М. Хижко), нач. відділу призначеня соц допомог УПСЗН Уманської міськради (Рибак Л.), представники підприємств, представники  відокремлених підрозд ГО "ВООІ "Гармонія", керівники та працівники центрів реабіл, які знаходяться в м.Умані</t>
  </si>
  <si>
    <t>http://www.ispf..gov.ua, Фейсбук, 
Сайт державної служби зайнятості</t>
  </si>
  <si>
    <t xml:space="preserve">Сайт Пенсійного фонду в Херсонській обл., Сайт Голопистанського центру зайнятості, Сайт Уманського УСЗН, Фейсбук </t>
  </si>
  <si>
    <t xml:space="preserve"> 22-24 вересня, ДП "Клінічний санаторій ім.Пирогова" ПАТ "Укрпрофоздоровниця", м.Одеса, вул.Лиманна </t>
  </si>
  <si>
    <r>
      <t>Захід проведено.
Надано інформацію про прповедення.
Участь взяли:</t>
    </r>
    <r>
      <rPr>
        <sz val="11"/>
        <rFont val="Times New Roman"/>
        <family val="1"/>
        <charset val="204"/>
      </rPr>
      <t xml:space="preserve"> представник ФСЗІ (спеціаліст І категорії - Ракова В.), представник центру дистанційного навч університету економіки та права "КРОК" (помічник ректора з пит соц роб К. Галак), ВГО "Асоціація інвалідів-спинальників Укр", ГО "Центр реабілітації інвалідів-спинальників "ВІДРОДЖЕННЯ-АРС", Київський міський відокремлений підрозділ ВГОАІСУ, Вишгородський районний відокремлений підрозділ ВГОАІСУ, Запорізький обласний відокремлений підрозділ ВГОАІСУ, Херсонський міський відокремлений підрозділ ВГОАІСУ, Миколаївський міський відокремлений підрозділ ВГОАІСУ,  Чернівецький обласний відокремлений підрозділ ВГОАІСУ, Чернігівський міський відокремлений підрозділ ВГОАІСУ, Чемеровецький районний відокремлений підрозділ ВГОАІСУ, Міський осередок ВГОАІСУ в м. Хмельницькому, Білоцерківська ГО "Спорт для людей з інвалідністю, організація любителі регбі "МЕТА", Мукачівське міськрайонне товариство інвалідів вазо-моторної системи "Криниця", ГО "Асоціація громадських організацій інвалідів в м. Слов'янськ", Первомайський міський культурно-оздоровчий клуб інвалідів "Прометей", Кілійське районне товариство інвалідів,  ГО "Боярський міський фізкультурно-спортивний клуб інвалідів "ІКАР", Чернігівська ГО "Центр медико-соціальної та фізичної реабілітації інвалідів з порушенням фізичного розвитку "Інтеграція", Волонтери, рганізатори заходу</t>
    </r>
  </si>
  <si>
    <t xml:space="preserve"> 24-26 вересня, ДП "Клінічний санаторій ім.Пирогова" ПАТ "Укрпрофоздоровниця", м.Одеса, вул.Лиманна </t>
  </si>
  <si>
    <r>
      <t>Захід проведено.
Надано інформацію про прповедення.
Участь взяли:</t>
    </r>
    <r>
      <rPr>
        <sz val="11"/>
        <rFont val="Times New Roman"/>
        <family val="1"/>
        <charset val="204"/>
      </rPr>
      <t xml:space="preserve"> представник ФСЗІ (спеціаліст І категорії - Ракова В.), представник  ТОВ "Фенікс-Медікал" (директор підприємства М. Бідюк), представник ТОВ "Виробнича компанія ДІСПОМЕД" (комерційний директор підприємства С. Курченко), ВГО "Асоціація інвалідів-спинальників Укр", ГО "Центр реабілітації інвалідів-спинальників "ВІДРОДЖЕННЯ-АРС", Київський міський відокремлений підрозділ ВГОАІСУ, Вишгородський районний відокремлений підрозділ ВГОАІСУ, Запорізький обласний відокремлений підрозділ ВГОАІСУ, Херсонський міський відокремлений підрозділ ВГОАІСУ, Миколаївський міський відокремлений підрозділ ВГОАІСУ,  Чернівецький обласний відокремлений підрозділ ВГОАІСУ,  Чернігівський міський відокремлений підрозділ ВГОАІСУ, Чемеровецький районний відокремлений підрозділ ВГОАІСУ, Міський осередок ВГОАІСУ в м. Хмельницькому, Білоцерківська ГО "Спорт для людей з інвалідністю, організація любителі регбі "МЕТА", Мукачівське міськрайонне товариство інвалідів вазо-моторної системи "Криниця", ГО "Асоціація громадських організацій інвалідів в м. Слов'янськ", Первомайський міський культурно-оздоровчий клуб інвалідів "Прометей", Кілійське районне товариство інвалідів,  ГО "Боярський міський фізкультурно-спортивний клуб інвалідів "ІКАР", Чернігівська ГО "Центр медико-соціальної та фізичної реабілітації інвалідів з порушенням фізичного розвитку "Інтеграція", Волонтери, рганізатори заходу</t>
    </r>
  </si>
  <si>
    <t>01 липня-05 вересня, приміщення ГО "Паросток", м. Вінниця, вул. Замостянська,51</t>
  </si>
  <si>
    <r>
      <t xml:space="preserve">Захід проведено.
Надано інформацію про прповедення.
Участь взяли: </t>
    </r>
    <r>
      <rPr>
        <sz val="11"/>
        <rFont val="Times New Roman"/>
        <family val="1"/>
        <charset val="204"/>
      </rPr>
      <t>Вінницька міська громадська організація соціального розвитку та становлення окремих малозахищеннихкатегорій населення "Паросток"</t>
    </r>
  </si>
  <si>
    <t xml:space="preserve">01 липня-
05 вересня, приміщення ГО "Повір у себе", м. Маріуполь, Донецька обл, пр. Будівельників, 85-а </t>
  </si>
  <si>
    <t>01 липня-
05 вересня, приміщення ГО "Соняшник", м. Полтава, вул Нечуя Левицького,24</t>
  </si>
  <si>
    <r>
      <t>Захід проведено.
Надано інформацію про прповедення.
Участь взяли</t>
    </r>
    <r>
      <rPr>
        <sz val="11"/>
        <rFont val="Times New Roman"/>
        <family val="1"/>
        <charset val="204"/>
      </rPr>
      <t>: Громадська організація Навчально - реабілітаційний центр "Соняшник"</t>
    </r>
  </si>
  <si>
    <t>01 липня-
05 вересня, приміщення ГО "Першоцвіт", м. Богуслав, вул. Острів,1</t>
  </si>
  <si>
    <r>
      <t>Захід проведено.
Надано інформацію про прповедення.
Участь взяли</t>
    </r>
    <r>
      <rPr>
        <sz val="11"/>
        <rFont val="Times New Roman"/>
        <family val="1"/>
        <charset val="204"/>
      </rPr>
      <t>:Богуславське районне об'єднання батьків дітей та молоді з особливими потребами  "Першоцвіт"</t>
    </r>
  </si>
  <si>
    <t>01 липня-
05 вересня, приміщення ГО "Хмельницький фонд соціального захисту та реабілітації інвалідів з дитинства", м. Хмельницький, вул. Кам'янецька, 58/1</t>
  </si>
  <si>
    <r>
      <t>Захід проведено.
Надано інформацію про прповедення.
Участь взяли:</t>
    </r>
    <r>
      <rPr>
        <sz val="11"/>
        <rFont val="Times New Roman"/>
        <family val="1"/>
        <charset val="204"/>
      </rPr>
      <t xml:space="preserve"> Громадська організація  "Хмельницький фонд соціального захисту та реабілітації інвалідів з дитинства", м. Хмельницький)</t>
    </r>
  </si>
  <si>
    <t>Інформцію надано додатково</t>
  </si>
  <si>
    <t>01 липня-05 вересня, приміщення ГО "За рівні можливості" , м. Херсон, вул. Бериславське шосе, 10</t>
  </si>
  <si>
    <r>
      <t xml:space="preserve">Захід проведено.
Надано інформацію про прповедення.
Участь взяли: </t>
    </r>
    <r>
      <rPr>
        <sz val="11"/>
        <rFont val="Times New Roman"/>
        <family val="1"/>
        <charset val="204"/>
      </rPr>
      <t>Херсонська обласна громадська організація інвалідів "За рівні можливості"</t>
    </r>
  </si>
  <si>
    <t xml:space="preserve">01 липня-05 вересня, приміщення ГО "КРОКуСвіт", вул. Драгоманова 3 В, м. Коломия, Івано-Франківська обл. </t>
  </si>
  <si>
    <r>
      <t xml:space="preserve">Захід проведено.
Надано інформацію про прповедення.
Участь взяли:  </t>
    </r>
    <r>
      <rPr>
        <sz val="11"/>
        <rFont val="Times New Roman"/>
        <family val="1"/>
        <charset val="204"/>
      </rPr>
      <t>Громадська організація   "Коломийське Товариство підтримки осіб з інвалідністю внаслідок інтелектуальних порушень "КРОКуСвіт"</t>
    </r>
  </si>
  <si>
    <t xml:space="preserve">01 липня-05 вересня, приміщення ГО "Надія", Львівська обл., м. Дрогобич, вул. В. Чорновола,4 </t>
  </si>
  <si>
    <r>
      <t xml:space="preserve">Захід проведено.
Надано інформацію про прповедення.
Участь взяли: </t>
    </r>
    <r>
      <rPr>
        <sz val="11"/>
        <rFont val="Times New Roman"/>
        <family val="1"/>
        <charset val="204"/>
      </rPr>
      <t>Дрогобицьке добровільне товариство захисту дітей-інвалідів "Надія"</t>
    </r>
  </si>
  <si>
    <t>01 липня-
05 вересня, приміщення ГО "Родина", м. Київ, бул. І. Лепсе, 15-А</t>
  </si>
  <si>
    <r>
      <t xml:space="preserve">Захід проведено.
Надано інформацію про прповедення.
Участь взяли: </t>
    </r>
    <r>
      <rPr>
        <sz val="11"/>
        <rFont val="Times New Roman"/>
        <family val="1"/>
        <charset val="204"/>
      </rPr>
      <t>Громадська Організація Інвалідів "Родина"</t>
    </r>
  </si>
  <si>
    <t>01 липня-
05 вересня, приміщення ГО "Товариство Родина Кольпінга", м. Львів, вул. Гребінки, 8/3</t>
  </si>
  <si>
    <r>
      <t xml:space="preserve">Захід проведено.
Надано інформацію про прповедення.
Участь взяли: </t>
    </r>
    <r>
      <rPr>
        <sz val="11"/>
        <rFont val="Times New Roman"/>
        <family val="1"/>
        <charset val="204"/>
      </rPr>
      <t>Громадська організація "Товариство Родина Кольпінга"</t>
    </r>
  </si>
  <si>
    <t xml:space="preserve">01 липня-
05 вересня, приміщення ГО "Ніка", м. Червоноград, Львівська обл., вул. С. Бандери. 47-А </t>
  </si>
  <si>
    <r>
      <t xml:space="preserve">Захід проведено.
Надано інформацію про прповедення.
Участь взяли: </t>
    </r>
    <r>
      <rPr>
        <sz val="11"/>
        <rFont val="Times New Roman"/>
        <family val="1"/>
        <charset val="204"/>
      </rPr>
      <t>Червоноградська міська громадська організація неповносправної молоді "Ніка"</t>
    </r>
  </si>
  <si>
    <t>01 липня-
05 вересня, приміщення ГО "Промінь надії", м. Червоноград, Львівська обл, вулю Миру,5</t>
  </si>
  <si>
    <r>
      <t xml:space="preserve">Захід проведено.
Надано інформацію про прповедення.
Участь взяли: </t>
    </r>
    <r>
      <rPr>
        <sz val="11"/>
        <rFont val="Times New Roman"/>
        <family val="1"/>
        <charset val="204"/>
      </rPr>
      <t>Громадська організація "Обєднання інвалідів з дитинства міста Червонограда "Промінь Надії"</t>
    </r>
  </si>
  <si>
    <t>01 липня-
05 вересня, приміщення ГО "Логос", м. Чернігів, пр-кт Миру,40</t>
  </si>
  <si>
    <t>01липня-05 вересня</t>
  </si>
  <si>
    <r>
      <t xml:space="preserve">Захід проведено.
Надано інформацію про прповедення.
Участь взяли: </t>
    </r>
    <r>
      <rPr>
        <sz val="11"/>
        <rFont val="Times New Roman"/>
        <family val="1"/>
        <charset val="204"/>
      </rPr>
      <t>Чернігівська обласна громадська організація інвалідів "Логос"</t>
    </r>
  </si>
  <si>
    <t>01 липня-
05 вересня, приміщення ГО "Зоря Надії", Тернопільська обл., м. Кременець, вул. Дубенська, 21</t>
  </si>
  <si>
    <r>
      <t>Захід проведено.
Надано інформацію про прповедення.
Участь взяли:</t>
    </r>
    <r>
      <rPr>
        <sz val="11"/>
        <rFont val="Times New Roman"/>
        <family val="1"/>
        <charset val="204"/>
      </rPr>
      <t xml:space="preserve"> Громадська організація "Товариство батьків дітей-інвалідів та їх друзів "Зоря Надії"</t>
    </r>
  </si>
  <si>
    <t>01 липня - 05 вересня, приміщення ГО "Школа-Сходинки", м. Київ, вул. Заболотного, 146</t>
  </si>
  <si>
    <r>
      <t>Захід проведено.
Надано інформацію про прповедення.
Участь взяли:</t>
    </r>
    <r>
      <rPr>
        <sz val="11"/>
        <rFont val="Times New Roman"/>
        <family val="1"/>
        <charset val="204"/>
      </rPr>
      <t>Громадська організація  "Школа-Сходинки"</t>
    </r>
  </si>
  <si>
    <t>24 вересня,  м. Київ, пр-т Свободи, 26-а</t>
  </si>
  <si>
    <t>11 вересня, Львівська обл., м. Червоноград,б вул. С. Бандери, 47-а</t>
  </si>
  <si>
    <t>24 вересня,  м. Київ, вул. Я. Гашека, 6-а</t>
  </si>
  <si>
    <t>12 вересня, Харківська обл, м. Лозова, мікрорайон 4, буд. 23</t>
  </si>
  <si>
    <t>11 вересня, Рівненська обл., м. Вараш, вул. Перемоги,23</t>
  </si>
  <si>
    <t>11 вересня, Київська обл., м. Бориспіль, вул. Київський Шлях, 31</t>
  </si>
  <si>
    <r>
      <t xml:space="preserve">Захід проведено.
Надано інформацію про прповедення.
Участь взяли: </t>
    </r>
    <r>
      <rPr>
        <sz val="11"/>
        <rFont val="Times New Roman"/>
        <family val="1"/>
        <charset val="204"/>
      </rPr>
      <t>Центр трудової реабілітації для розумово відсталих інвалідів м. Києва з відділенням соціально-побутової адаптації</t>
    </r>
  </si>
  <si>
    <r>
      <t>Захід проведено.
Надано інформацію про прповедення.
Участь взяли:</t>
    </r>
    <r>
      <rPr>
        <sz val="11"/>
        <rFont val="Times New Roman"/>
        <family val="1"/>
        <charset val="204"/>
      </rPr>
      <t xml:space="preserve"> Завідувач сектору обслуговування осіб з інвалідністю Управління праці та соц захистьу населення Червоноградської міської ради- Коциба М. З, заступник директора Червоноградського міського територіального центру соціального обслуговування (надання соціальних послуг) - Чекіль Г. В, завідувач відділення денного перебування Червоноградського міського тер. центру соц.обслуговування (надання соц. послуг)-Галобовчук М.В, Червоноградська міська ГО неповносправної молоді "Ніка"</t>
    </r>
  </si>
  <si>
    <r>
      <t xml:space="preserve">Захід проведено.
Надано інформацію про прповедення.
Участь взяли: </t>
    </r>
    <r>
      <rPr>
        <sz val="11"/>
        <rFont val="Times New Roman"/>
        <family val="1"/>
        <charset val="204"/>
      </rPr>
      <t>Благодійна установа Спеціальна "Школа-Життя"</t>
    </r>
  </si>
  <si>
    <t>Захід проведено.
Надано інформацію про прповедення.
Участь взяли: Громадська організація "Лозівський центр інвалідів, дітей-інвалідів та їх батьків " Жемчужинки"</t>
  </si>
  <si>
    <r>
      <t>Захід проведено.
Надано інформацію про прповедення.
Участь взяли:</t>
    </r>
    <r>
      <rPr>
        <sz val="11"/>
        <rFont val="Times New Roman"/>
        <family val="1"/>
        <charset val="204"/>
      </rPr>
      <t>Громадська організація "Асоціація прав інвалідів з дитинства "Надія"</t>
    </r>
  </si>
  <si>
    <r>
      <t>Захід проведено.
Надано інформацію про прповедення.
Участь взяли:</t>
    </r>
    <r>
      <rPr>
        <sz val="11"/>
        <rFont val="Times New Roman"/>
        <family val="1"/>
        <charset val="204"/>
      </rPr>
      <t>Громадська організація "Фонд підтримки молоді та культури "Добродій"</t>
    </r>
  </si>
  <si>
    <r>
      <t>поетапне проведення заходу, фінальна частина</t>
    </r>
    <r>
      <rPr>
        <sz val="11"/>
        <color rgb="FFFF0000"/>
        <rFont val="Times New Roman"/>
        <family val="1"/>
        <charset val="204"/>
      </rPr>
      <t>13 листопада</t>
    </r>
    <r>
      <rPr>
        <sz val="11"/>
        <rFont val="Times New Roman"/>
        <family val="1"/>
        <charset val="204"/>
      </rPr>
      <t xml:space="preserve">
м. Київ</t>
    </r>
  </si>
  <si>
    <t>Зміна терміну проведення заходу 
Погоджено листом Фонду від 07.10.2019 
№ 02/21-752/05-01</t>
  </si>
  <si>
    <r>
      <t xml:space="preserve"> 1   день,     </t>
    </r>
    <r>
      <rPr>
        <sz val="11"/>
        <color rgb="FFFF0000"/>
        <rFont val="Times New Roman"/>
        <family val="1"/>
        <charset val="204"/>
      </rPr>
      <t>листопад</t>
    </r>
    <r>
      <rPr>
        <sz val="11"/>
        <rFont val="Times New Roman"/>
        <family val="1"/>
        <charset val="204"/>
      </rPr>
      <t xml:space="preserve">  
м. Чернівці</t>
    </r>
  </si>
  <si>
    <t>19-20 вересня, м. Львів, смт. Брюховичі (підпорядковано Львівській міській раді)</t>
  </si>
  <si>
    <r>
      <t xml:space="preserve">Захід проведено. 
Надано інформацію про проведення.
Участь взяли: </t>
    </r>
    <r>
      <rPr>
        <sz val="11"/>
        <rFont val="Times New Roman"/>
        <family val="1"/>
        <charset val="204"/>
      </rPr>
      <t>Львівське обласне відділення ФСЗІ (директор - Мисаковець Г.Г), Лівівська МР (заступник міського голови з питань розвитку - Москаленко А.), Львівська ОДА (нач. Управління туризму та курортів - Табака Н.), Національна туристична організація України (президент -Ліптуга  І.), Львівський торговельно-економічний університет, Львівський державний університет фіз.культури ім. Івана Боберського, Університет ім. Альфреда Нобеля, м. Запоріжжя, Київський нац торгов-економ. унів, Тернопільський нац економ ун, Івано-Франк. навч-науковий інститут менедж., Полтавський унів. споживчої кооперації України, Львівський нац мед ун ім. Данила Гальцького, Нац. ун "Львівська політехніка", ГО Фонд сталого розвитку "Стара Волинь", УТОС, м.м. Івано-Франківськ, Одеса, Львів, Foundation IRSE, Польша, Make it Better, Португалія,  Imka Latvija, Латвія, Eco Counseling Center Cahul,Молдова,  Georgian Speleologist Union, Грузія, Львівська асоціація розвитку туризму, Фонд реабілітації осіб з інвалідністю (Львівська обл.), ВГО "Коаліція захисту прав людей з інв. внаслідок інтелект. порушень", ГО "Рука допомоги", м. Суми, ГО "Спортивний клуб ос. з інв." м. Суми. Західноукраїнська ГО осіб з вадами слуху та їх родин "Безмежний діалог" м. Львів, ГО "СЛІД" Ів-Франк. обл., ЛЗОШІ "Марії Покрови" м. Львів.</t>
    </r>
  </si>
  <si>
    <t xml:space="preserve">Сайт ВГО, Сайт "Варіанти", Фейсбук,Львівська обласна організація Товариство червоного хреста України-сайт, Портал газети "Високий Замок" </t>
  </si>
  <si>
    <r>
      <t xml:space="preserve">грудень,
1 доба,
</t>
    </r>
    <r>
      <rPr>
        <sz val="11"/>
        <color rgb="FFFF0000"/>
        <rFont val="Times New Roman"/>
        <family val="1"/>
        <charset val="204"/>
      </rPr>
      <t>м. Чернігів</t>
    </r>
  </si>
  <si>
    <t>Зміна місця проведення заходу 
Погоджено листом Фонду від 09.10.2019 
№02/21-771/05-01</t>
  </si>
  <si>
    <t>29-30 вересня, Львівська обл, Стрийський р-н, с.Баня Лисовицька (м.Моршин), вул Грушевського, 8-А, Санаторій "Київ Плюс"</t>
  </si>
  <si>
    <r>
      <t>Захід проведено.
Надано інформацію про прповедення.
Участь взяли:</t>
    </r>
    <r>
      <rPr>
        <sz val="11"/>
        <rFont val="Times New Roman"/>
        <family val="1"/>
        <charset val="204"/>
      </rPr>
      <t>перший заступник Генерального дир-ра ДУ "ННЦРМ НАМН України" (Сушко В.О.), заст головного лікаря ДЗ "УСДРЗН МОЗ України" (Гудзь Н.М.), начальник відділу персоніфікованого обліку та у справах захисту населення від наслідків Чорноб ка-фи ДСЗН ЛОДА (Андрес Р.Я), дир КНП ЛОР "Львівський обласний спеціалізоіваний центр радіаційного захисту населення (Пошивак Т.П.), ген директор КНП ЛОР "Львівський обл госпіталь інвалідів війни та репресованих ім.Ю.Липи" (Прикупенко М.В.), заст директора КНП ЛОР "Львівський обласний спеціалізований центр радіаційного захисту населен (Федак І.Є), зав 4-тим терапевтичним відділенням КНП ЛОР "Львівський обл госпітальінвалідів війни та репресованих ім.Ю.Липи" (Мрочко С.Д.), головний спеціаліст сектору соціальних програм Сихівського відділу соц зах Львівської міськ ради (Паньків Т.В.), голова Львівської обл організації "Афганці Чорнобиля (Міньоф І.В.), член Президії Львівської обласної організації ветеранів війни і праці (Ясакова Т.В.), голова ГО "Громада і закон" (Ільницький М.С.), помічник голови ГО "Громада і Закон" (Рудковський М.), заст директора ЛОВ ФСЗІ (Івать Р.Д.), член Політради ГО "Громада і Закон" (Распутін В.Й.), нач відділуправової і кадрової роботи ЛОВ ФСЗІ (Прокопик І.А.)</t>
    </r>
  </si>
  <si>
    <t>07-09 вересня, Київська обл, Обухівський р-н, смт.Козин, вул А.Слов'яненка, 369, тренувальний табір "Пролісок"</t>
  </si>
  <si>
    <r>
      <t xml:space="preserve">Захід проведено. 
Надано інформацію про проведення заходу.
</t>
    </r>
    <r>
      <rPr>
        <sz val="11"/>
        <rFont val="Times New Roman"/>
        <family val="1"/>
        <charset val="204"/>
      </rPr>
      <t>Участь взяли: голови представництв Одеської, Запорізької, Донецької, Чернігівської, Вінницької, Тернопільської, Волинської, Івано-Франківської, Миколаївської, Київської обл та м.Києва, директор Київського обласного відділення ФСЗІ (Подорожній С.М.), віце-президент ГО "Всеукраїнський центр туризму осіб з інвалідінстю" (Нечепорчук А.А.)</t>
    </r>
  </si>
  <si>
    <t>Сайт ВСГО "КГОІУ"</t>
  </si>
  <si>
    <t>13-14 вересня, м.Київ, Пуща Водиця, вул.Курортна,6</t>
  </si>
  <si>
    <r>
      <t xml:space="preserve">Захід проведено.
Надано інформацію про прповедення.
Участь взяли: </t>
    </r>
    <r>
      <rPr>
        <sz val="11"/>
        <rFont val="Times New Roman"/>
        <family val="1"/>
        <charset val="204"/>
      </rPr>
      <t>Київське міське відділення ФСЗІ, обласні осередки ВГОІ "ТО ДІМФО", Соціально-психологічний центр для дітей і молоді з функціональними обмеженнями Оболонського р-ну м.Києва, Інклюзивно-реабілітаційний центр Шевченківського р-ну м.Києва, Київський палац дітей та юнацтва, Санаторій "Салют"</t>
    </r>
  </si>
  <si>
    <t>03-05 жовтня
м.Ужгород</t>
  </si>
  <si>
    <r>
      <t xml:space="preserve">Захід проведено. 
Надано інформацію про проведення.
</t>
    </r>
    <r>
      <rPr>
        <sz val="11"/>
        <rFont val="Times New Roman"/>
        <family val="1"/>
        <charset val="204"/>
      </rPr>
      <t>Участь взяли:директор Закарпатського ОВ ФСЗІ (Воробець А.Ю.), Управління освіти Ужгородської міської ради (Павлючок-Гогерчак Оксана), Департамент праці та соц зах населення Ужгородської міськ ради (Пфайфер Вікторія), Служба у справах дітей Закарпатської обласної держадміністрації (Петрішка М.), ДРУ "Центр комплексної реабілітації для осіб з інвалідністю "Мрія" (м.Миколаїв), Одеський обласний благодійний фонд реабілітації дітей з інвалідністю "Майбутнє (м.Одеса), ГО "Дивосвіт" (м.Ужгород), ГО "То-во допомоги особам з інвалідністю внаслідок інтелектуальних порушень "Феліцитас" (м.Суми), ГО "Львівський центр соц захисту та реабілітації осіб з інвалідністю "Созарін" (м.Львів),  КУ "Мукачівський психоневрологічний інтернат №1" (м.Мукачево), КУ "Мукачівський дитячий будинок-інтернат" (м.Мукачеве), КРУ "Обласний центр комплесної реабілітації для осіб з інвалідністю" (м.Свалява), КУ "Ту'є-Реметівський психоневрологічний інтернат" (с.Тур'ї Ремети, Закарпатська обл.), КУ "Виноградівський дитячий будинок-інтернат" (м.Виноградів, Закарпатська обл), КУ "Тячівський соціально-реабілітаційний/абілітаційний центр для осіб з інвалідністю" м.Виноградів, Закарпатська обл), Фундація "SOFT tulip" (Королівство Нідерландів), Кризовий центр (Королівство Нідерландів), НДО "Даун Асоціація" (Угорщина), Памаєрівська Фундація (м.Ротердам, Королівство Нідерландів), Корпус Миру США в Україні та інші.</t>
    </r>
  </si>
  <si>
    <t>Сайт ВГО, Фейсбук, Час Закарпаття. Усі новини - на часі</t>
  </si>
  <si>
    <t>10-11 жовтня, Київська обл, м.Козин, вул.Солов'яненка, 369, санаторій "Пролісок"</t>
  </si>
  <si>
    <r>
      <t>Захід проведено.
Надано інформацію про прповедення.
Участь взяли:</t>
    </r>
    <r>
      <rPr>
        <sz val="11"/>
        <rFont val="Times New Roman"/>
        <family val="1"/>
        <charset val="204"/>
      </rPr>
      <t xml:space="preserve"> керівники та представники обласних осередків ГОІ "ВАПІ", приватні підприємці з інвалідністю, Державний експерт директорату розвитку ринку праці Мінсоцполітики (Донська О.Б.), директор Державної реабілітаційної установи "Центр комплексної реабілітації для осіб з інвалідностю "Поділля" (Штогрин Р.Л.), директор Обухівської міськрайонної філії Київського обласного центру зайнятості (Назаренко С.А.), заст директора Київського ОВ ФСЗІ</t>
    </r>
  </si>
  <si>
    <t>18-20 жовтня, спортивний комплекс "Локомотив", м.Полтава, шосе Князя Ігоря Святославовича, 4а</t>
  </si>
  <si>
    <r>
      <t xml:space="preserve">Захід проведено. 
Надано інформацію про проведення заходу.
</t>
    </r>
    <r>
      <rPr>
        <sz val="11"/>
        <rFont val="Times New Roman"/>
        <family val="1"/>
        <charset val="204"/>
      </rPr>
      <t>Участь взяли:ВГО Спортивна федерація глухих України, Полтавський регіональний центр "Інваспорт", осередки СФГУ і УТОГ: м.Київ, Донецька обл, Житомирська обл, Закарпатська обл, Одеська обл, Полтавська обл, Дніпропетровська обл</t>
    </r>
  </si>
  <si>
    <t>Сайт ВГО, Фейсбук,  Instagram</t>
  </si>
  <si>
    <r>
      <t>2 дні,</t>
    </r>
    <r>
      <rPr>
        <sz val="11"/>
        <color rgb="FFFF0000"/>
        <rFont val="Times New Roman"/>
        <family val="1"/>
        <charset val="204"/>
      </rPr>
      <t xml:space="preserve"> 
26-27 листопада </t>
    </r>
    <r>
      <rPr>
        <sz val="11"/>
        <rFont val="Times New Roman"/>
        <family val="1"/>
        <charset val="204"/>
      </rPr>
      <t>Тернопільська область</t>
    </r>
  </si>
  <si>
    <t>Зміни терміну проведення заходу
Погоджено листом Фонду від 28.10.2019 №02/21-922/05-01</t>
  </si>
  <si>
    <r>
      <t xml:space="preserve">2 дні, 
</t>
    </r>
    <r>
      <rPr>
        <sz val="11"/>
        <color rgb="FFFF0000"/>
        <rFont val="Times New Roman"/>
        <family val="1"/>
        <charset val="204"/>
      </rPr>
      <t xml:space="preserve">23-24 жовтня, </t>
    </r>
    <r>
      <rPr>
        <sz val="11"/>
        <rFont val="Times New Roman"/>
        <family val="1"/>
        <charset val="204"/>
      </rPr>
      <t>Тернопільська область</t>
    </r>
  </si>
  <si>
    <r>
      <t xml:space="preserve">1 день, </t>
    </r>
    <r>
      <rPr>
        <sz val="11"/>
        <color rgb="FFFF0000"/>
        <rFont val="Times New Roman"/>
        <family val="1"/>
        <charset val="204"/>
      </rPr>
      <t>грудень</t>
    </r>
    <r>
      <rPr>
        <sz val="11"/>
        <rFont val="Times New Roman"/>
        <family val="1"/>
        <charset val="204"/>
      </rPr>
      <t xml:space="preserve">                   Рівненська обл</t>
    </r>
  </si>
  <si>
    <r>
      <t xml:space="preserve">1 день 
</t>
    </r>
    <r>
      <rPr>
        <sz val="11"/>
        <color rgb="FFFF0000"/>
        <rFont val="Times New Roman"/>
        <family val="1"/>
        <charset val="204"/>
      </rPr>
      <t>27 листопада</t>
    </r>
    <r>
      <rPr>
        <sz val="11"/>
        <rFont val="Times New Roman"/>
        <family val="1"/>
        <charset val="204"/>
      </rPr>
      <t xml:space="preserve">  
м. Черкаси, </t>
    </r>
  </si>
  <si>
    <r>
      <rPr>
        <i/>
        <sz val="11"/>
        <color rgb="FFFF0000"/>
        <rFont val="Times New Roman"/>
        <family val="1"/>
        <charset val="204"/>
      </rPr>
      <t>Зміна терміну проведення заходу</t>
    </r>
    <r>
      <rPr>
        <sz val="11"/>
        <color rgb="FFFF0000"/>
        <rFont val="Times New Roman"/>
        <family val="1"/>
        <charset val="204"/>
      </rPr>
      <t xml:space="preserve">
Погоджено листом Фонду від 11.07.2019 №1/6-364/05-01
Зміни терміну проведення заходу
Погоджено листом Фонду від 28.10.2019 №02/21-922/05-01</t>
    </r>
  </si>
  <si>
    <t>Зміна терміну проведення заходу 
Погоджено листом Фонду від 11.06.2019 №1/6-214/05-01
Зміни терміну проведення заходу
Погоджено листом Фонду від 28.10.2019 №02/21-922/05-01</t>
  </si>
  <si>
    <r>
      <t xml:space="preserve">1 день
</t>
    </r>
    <r>
      <rPr>
        <sz val="11"/>
        <color rgb="FFFF0000"/>
        <rFont val="Times New Roman"/>
        <family val="1"/>
        <charset val="204"/>
      </rPr>
      <t xml:space="preserve">листопад </t>
    </r>
    <r>
      <rPr>
        <sz val="11"/>
        <rFont val="Times New Roman"/>
        <family val="1"/>
        <charset val="204"/>
      </rPr>
      <t>Кіровоградська область</t>
    </r>
  </si>
  <si>
    <t>24 жовтня, приміщення Благодійної організації "Одеська міська благодійна організація допомоги дітям з синдромом Дауна "Сонячні діти", Одеса, вул.Єлисаветінська, 15</t>
  </si>
  <si>
    <r>
      <t>Захід проведено.
Надано інформацію про прповедення.
Участь взяли:</t>
    </r>
    <r>
      <rPr>
        <sz val="11"/>
        <rFont val="Times New Roman"/>
        <family val="1"/>
        <charset val="204"/>
      </rPr>
      <t>Благодійна організація "Одеська міська благодійна організація допомоги дітям  з синдромом Дауна "Сонячні діти"</t>
    </r>
  </si>
  <si>
    <t>16 жовтня, приміщення Херсонської обласної організації підтримки дітей з синдромом Дауна і їхніх сімей "Сонячні діти  Херсонщини", м.Херсон, вул.Будівельників, 20</t>
  </si>
  <si>
    <r>
      <t>Захід проведено.
Надано інформацію про прповедення.
Участь взяли:</t>
    </r>
    <r>
      <rPr>
        <sz val="11"/>
        <rFont val="Times New Roman"/>
        <family val="1"/>
        <charset val="204"/>
      </rPr>
      <t>Херсонська обласна організація підтримки дітей з синдромом Дауна і їхніх сімей "Сонячні діти  Херсонщини"</t>
    </r>
  </si>
  <si>
    <t>18 жовтня,
приміщення Виконавчого комітету Б-Дністровської міської ради, Одеська обл, м.Білгород-Дністровський, вул.Михайлівська, 56</t>
  </si>
  <si>
    <r>
      <t>Захід проведено.
Надано інформацію про прповедення.
Участь взяли:</t>
    </r>
    <r>
      <rPr>
        <sz val="11"/>
        <rFont val="Times New Roman"/>
        <family val="1"/>
        <charset val="204"/>
      </rPr>
      <t>начальник управління соціальної політики Б-Дністровської РДА (Базіленко Д.А.), директор центру соціальних служб для сім'ї, дітей та молоді (В'язових Т.Г.), Білгород-Дністровськаа регіональна громадська Асоціація дітей-інвалідів "Пролісок"</t>
    </r>
  </si>
  <si>
    <t>28 жовтня, приміщення Полтавського міського центру комплексної реабілітації для осіб з інвалідністю, м.Полтава, вул. Мазепи, 27-А</t>
  </si>
  <si>
    <r>
      <t>Захід проведено.
Надано інформацію про прповедення.
Участь взяли:</t>
    </r>
    <r>
      <rPr>
        <sz val="11"/>
        <rFont val="Times New Roman"/>
        <family val="1"/>
        <charset val="204"/>
      </rPr>
      <t>Полтавський міський центр комплексної реабілітації для осіб з інвалідністю</t>
    </r>
  </si>
  <si>
    <t>28 жовтня, приміщення Центру комплексної реабілітації дітей з інвалідністю та осіб з інвалідністю "Благодар", Київська обл, м.Славутич, вул Чернігівський квартал, 13</t>
  </si>
  <si>
    <r>
      <t>Захід проведено.
Надано інформацію про прповедення.
Участь взяли:</t>
    </r>
    <r>
      <rPr>
        <sz val="11"/>
        <rFont val="Times New Roman"/>
        <family val="1"/>
        <charset val="204"/>
      </rPr>
      <t>Громадська організація "Надія Славутича"</t>
    </r>
  </si>
  <si>
    <t>22 жовтня, приміщення Ново-Білицького психоневрологічного інтернату (чоловічого), м.Київ, вул.Підлісна,8</t>
  </si>
  <si>
    <r>
      <t>Захід проведено.
Надано інформацію про прповедення.
Участь взяли:</t>
    </r>
    <r>
      <rPr>
        <sz val="11"/>
        <rFont val="Times New Roman"/>
        <family val="1"/>
        <charset val="204"/>
      </rPr>
      <t>ГО "Горицвіт"</t>
    </r>
  </si>
  <si>
    <t>9-10 жовтня, м.Київ, Р.Окіпної,2, готельний комплекс "Турист", конференц-зали, Київська міська державна Адміністрація, вул.Хрещатик, 36</t>
  </si>
  <si>
    <r>
      <t xml:space="preserve">Захід проведено.
Надано інформацію про прповедення.
</t>
    </r>
    <r>
      <rPr>
        <sz val="11"/>
        <rFont val="Times New Roman"/>
        <family val="1"/>
        <charset val="204"/>
      </rPr>
      <t xml:space="preserve">Участь взяли: Секретаріат Уповноваженого Верховної Ради України з прав людини (Величанська С.В. - дир департаменту моніторингу рівних прав і свобод, Собкалова Н.П, Володимир Круть - головний спеціаліст відділу запобігання та протидії дискримінації Департам моніторингу рівних прав і свобод), МСП (Мороз О.М., державний експерт Директорату захисту прав осіб з інвалідністю), Мін освіти і науки Укр (Лабайчук Г.Ф. - пров спеціаліст відділу менеджменту освіти ДНУ "Інститут модернізації змісту освіти") Київське міське відділення ФСЗІ (Галинок К.А.), Вінницький центр соціальних служб сім'ї, дітей та молоді (Добровольська Н.П.), Управління праці та соцзах населення Хмельн міськ ради (Костенецька В.С.), Управління праці та соцзах насел Чугуївської міськ ради (Чівільов В.В.), Департамент соцзах насел Сумської міськ ради, Управління у справах осіб з інвалідністю та соціального обслуговування громадян (Литвиненко В.А.), Управління соціального захисту населення Лозівської міськ ради (Карпенко Т.В.), ТРК "Голос Києва", Телеканал "ЄТВ" (м.Київ), НДО Члени ВГО "Коаліція" та ін організації та установи </t>
    </r>
  </si>
  <si>
    <t>19 жовтня, м.Львів, смт.Великий Любінь, Городоцького р-ну Львівської обл</t>
  </si>
  <si>
    <r>
      <t xml:space="preserve">Захід проведено.
Надано інформацію про прповедення.
</t>
    </r>
    <r>
      <rPr>
        <sz val="11"/>
        <rFont val="Times New Roman"/>
        <family val="1"/>
        <charset val="204"/>
      </rPr>
      <t>Участь взяли: Хмельницьке обласне товариство ВОІ СОІУ, Хмельницьке товариство молодих інвалідів, Красилівське районне то-во осіб з інвалідністю "Захист"", волочинське міське то-во осіб з інвалідністю "Інвазахист_К", Державна реабілітаційна установа "Центр комплексної реабілітації для осіб з інвалідністю "Галичина (м.Львів), Хмельницьке обласне відділення ФСЗІ, Хмельницька міська організація осіб з інвалідністю, ветеранів та учасників бойових дій "АРС"</t>
    </r>
  </si>
  <si>
    <t>25 жовтня, Житомир, І.Гонти, 68, Оздоровчо-розважальний комплекс "Королівська бочка"</t>
  </si>
  <si>
    <r>
      <t xml:space="preserve">Захід проведено.
Надано інформацію про прповедення.
</t>
    </r>
    <r>
      <rPr>
        <sz val="11"/>
        <rFont val="Times New Roman"/>
        <family val="1"/>
        <charset val="204"/>
      </rPr>
      <t>Учась взяли:</t>
    </r>
    <r>
      <rPr>
        <sz val="11"/>
        <color rgb="FFFF0000"/>
        <rFont val="Times New Roman"/>
        <family val="1"/>
        <charset val="204"/>
      </rPr>
      <t xml:space="preserve"> </t>
    </r>
    <r>
      <rPr>
        <sz val="11"/>
        <rFont val="Times New Roman"/>
        <family val="1"/>
        <charset val="204"/>
      </rPr>
      <t>представники Житомирського ОЦЗ (Кириленко П.І. та Кухарець Н.С.), Житомирське обласне відділення ФСЗІ (Покраса С.П. - зав сектору, Коцюк В.М. - начальник юрвідділу), заслужений журналіст України (Забродська В.В.), поетеса-аматорка (Зіновчук М.П.)</t>
    </r>
    <r>
      <rPr>
        <sz val="11"/>
        <color rgb="FFFF0000"/>
        <rFont val="Times New Roman"/>
        <family val="1"/>
        <charset val="204"/>
      </rPr>
      <t xml:space="preserve"> </t>
    </r>
    <r>
      <rPr>
        <sz val="11"/>
        <rFont val="Times New Roman"/>
        <family val="1"/>
        <charset val="204"/>
      </rPr>
      <t>керівники ГОІ</t>
    </r>
  </si>
  <si>
    <t>20 жовтня, м.Мелітополь, вул.Б.Хмельницького, 67</t>
  </si>
  <si>
    <r>
      <t xml:space="preserve">Захід проведено.
Надано інформацію про прповедення.
</t>
    </r>
    <r>
      <rPr>
        <sz val="11"/>
        <rFont val="Times New Roman"/>
        <family val="1"/>
        <charset val="204"/>
      </rPr>
      <t>Учась взяли:Запорізька організація осіб з інвалідністю Заводського р-ну, Приазовське районне то-во осіб з інвалідністю, Якимівське районне то-во осіб з інвалідністю, Мелітопольське міське то-во осіб з інвалідністю, Мелітопольська організація інвалідів війни та збройних сил, Мелітопольська районна організація осіб з інвалідністю "Джерело", Мелітопольський СК "Фокіс", Приазовська районна організація осіб з інвалідністю, кандидат економ наук ЗНУ (Радива О.Г.), депутат Мелітопольської міської ради (Касярум С.О.)</t>
    </r>
  </si>
  <si>
    <t>10 жовтня, м.Івано-Франківськ</t>
  </si>
  <si>
    <r>
      <t xml:space="preserve">Захід проведено.
Надано інформацію про прповедення.
</t>
    </r>
    <r>
      <rPr>
        <sz val="11"/>
        <rFont val="Times New Roman"/>
        <family val="1"/>
        <charset val="204"/>
      </rPr>
      <t>Учась взяли:  директор ОВ ФСЗІ (Жураківський В.Ю..), директор коледжу фізичного виховання (Пасічняк Л.В), директор департаменту соцполітики при ОДА (Корженьовський В.М.), заст директора департам соцполітики при МВК (Кузюк Н.М.), голови районних осередків ІФГОАІ ВОІ СОІУ, голова жіночого комітету ІФ ГОАІ, особи з інвалідністю області, учасники заходу</t>
    </r>
  </si>
  <si>
    <t>Обласне громадське радіо, канал "Вежа", "Галичина", "3-я студія", 24-канал, Фейсбук</t>
  </si>
  <si>
    <t>29 жовтня, смт.Рокитне, вул.Міцкевича, 87, КЗ Рокитнівський центр "Інваспорт"</t>
  </si>
  <si>
    <r>
      <t xml:space="preserve">Захід проведено.
Надано інформацію про прповедення.
Участь взяли: </t>
    </r>
    <r>
      <rPr>
        <sz val="11"/>
        <rFont val="Times New Roman"/>
        <family val="1"/>
        <charset val="204"/>
      </rPr>
      <t>заступник директора Рівненського ОВ ФСЗІ (Ільчук В.І), голова Рокитнівської районної ради (Кінчук А.А), в.о. голови Рокитнівської районної державної адміністрації (Берташ О.С.), в.о. голови селищної ради (Богданець Т.І.), в.о. Голови селищної ради (Богданець Т.І.), начальник управління соц захисту Рокиднівської РДА (Киркова М.А.), начальник Рокитнівського інваспорту (Шеремет Н.В.), представники ГО області, активісти</t>
    </r>
  </si>
  <si>
    <t>23-24 жовтня, Тернопільська обл</t>
  </si>
  <si>
    <r>
      <t xml:space="preserve">Захід проведено.
Надано інформацію про прповедення.
</t>
    </r>
    <r>
      <rPr>
        <sz val="11"/>
        <rFont val="Times New Roman"/>
        <family val="1"/>
        <charset val="204"/>
      </rPr>
      <t>Участь взяли:керівники Тернопільського обласного центру зайнятості, управління соціальної політики Тернопільської міської ради, управління патрульної поліції в Тернопільській обл, ОВ ФСЗІ, Борщівська районна держадміністрація, управління соцзахисту населення Борщівської міської ради</t>
    </r>
  </si>
  <si>
    <t>Листування та запрошення</t>
  </si>
  <si>
    <t>24 жовтня, м.Чернівці</t>
  </si>
  <si>
    <r>
      <t xml:space="preserve">Захід проведено. 
Надано інформацію про проведення.
Участь взяли: </t>
    </r>
    <r>
      <rPr>
        <sz val="11"/>
        <rFont val="Times New Roman"/>
        <family val="1"/>
        <charset val="204"/>
      </rPr>
      <t>районні осередки інвалідів Чернівецької обласної організації інвалідів ВОІ СОІУ (Кельменський, Хотинський, Сокирянський, Вижницький, Путильський, Заставнянський, Сторожинецький, Кіцманський, Глибоцький, Новоселицький, Герцаївський) та міські осередки інвалідів (Чернівецький м.Чернівці та Новодністровський м.Новодністровськ), представник ОДА, керівник та заступники обласного центру зайнятості та заступник директора департам соц зах насел</t>
    </r>
  </si>
  <si>
    <t>11-13 жовтня, м.Харків</t>
  </si>
  <si>
    <r>
      <t xml:space="preserve">Захід проведено. 
Надано інформацію про проведення.
</t>
    </r>
    <r>
      <rPr>
        <sz val="11"/>
        <rFont val="Times New Roman"/>
        <family val="1"/>
        <charset val="204"/>
      </rPr>
      <t>Участь взяли:Харківське ОВ ФСЗІ (Стапанова Г.С.), ген дирктор директорату захисту прав осіб з інвалідністю МСП (Онупрієнко А.М.), Клеванська спецшкола (м.Рівне), Центр спортивних танців та танцювально-рухової терапії для осіб з порушенням зору (м.Київ), Харківський КЗ "Харківська спец школа ім. В.Г.Короленка" (м.Харків), Обласна УТОС (м.Чернівці, м. Дніпро), ГОІ "Погляд у майбутнє" (м.Харків), Комунальна реабілітац установа "Київський центр незрячих" (м.Київ), Українська федерація скандинавської ходьби (м.Одеса), Міжнародна благодійна організація "Німецько-Українська партнерська мережа" (м.Харків), ВП ВГО "Генерація успішної дії" у Житомирськ обл, НРЦ "Левеня" (м.Львів), Центр реабілітації незрячих (Польща), фахівці спеціалісти та батьки, які виховують дітей з порушенням зору, та інші організації</t>
    </r>
  </si>
  <si>
    <t>Сайт ВГО, Сайт ГО "Харківський центр реабілітац молоді з інвалідністю та членів їх сімей "Право вибору"</t>
  </si>
  <si>
    <t>22-24 жовтня
м. Київ,  Велика окружна дорога, 4Б, готель «Тиса», Таврійський Національний університет ім.. В.І. Вернадського (м. Київ . вул. Джона Маккейна , буд.33)</t>
  </si>
  <si>
    <r>
      <t xml:space="preserve">Захід проведено.
Надано інформацію про прповедення.
</t>
    </r>
    <r>
      <rPr>
        <sz val="11"/>
        <rFont val="Times New Roman"/>
        <family val="1"/>
        <charset val="204"/>
      </rPr>
      <t>Участь взяли: представники 23 обласних осередків СОІУ, Директор Департаменту ліцензування Міністерства освіти України, професор Національного педагогічного університету ім. М.П.Драгоманова Шевцов А.Г., Науменко С.М. – директор Інституту соціального захисту громадян, Казарін В.П. – ректор Таврійського Національного університету ім.. В.І. Вернадського, Багнюк І.П. –головний спеціаліст Директорату захисту прав осіб з інвалідністю МСП, Анопрієнко Л.М. – заступник  голови Київського обласного відділення ФСЗІ, Галенок К. – представник Київського міського відділення ФСЗІ, Осташинський  Й.Б. – заслужений художник України,Бойко А.І.-народний художник України(Волинський Фаберже)</t>
    </r>
  </si>
  <si>
    <t>9-11 жовтня, Пуща-Водиця, вул.Юнкерова, 58, Санаторій "Маяк"</t>
  </si>
  <si>
    <r>
      <t xml:space="preserve">Захід проведено.
Надано інформацію про прповедення.
</t>
    </r>
    <r>
      <rPr>
        <sz val="11"/>
        <rFont val="Times New Roman"/>
        <family val="1"/>
        <charset val="204"/>
      </rPr>
      <t>Участь взяли: заслужені тенери центру фіз культури та спорту інвалідів "ІНВАСПОРТ" (Вінниченко М.В.-директор центру), в.о. заст директора ДЮСШ регіонального центру (Ситник Я.А.), фахівець ІІ категорії регіонального центру (Волівецька Т.В.), представник ФСЗІ, заст дир Київського міського центру соціальної, профес та трудов реабілітац інвалідів, психолог (Гайгель Т.В.), лікар-отоларинголог власник і керівник торгової марки "ФІТОПРАКТИКА" (Сонічев Є.І), хореограф - програма "Радість життя" (Канчура В.Б.), керівники представництв ГО ВАІ "ОСТОМІЯ" - члени ГО стомованих України</t>
    </r>
  </si>
  <si>
    <t>25-26 жовтня, м.Львів</t>
  </si>
  <si>
    <r>
      <t xml:space="preserve">Захід проведено. 
Надано інформацію про проведення.
</t>
    </r>
    <r>
      <rPr>
        <sz val="11"/>
        <rFont val="Times New Roman"/>
        <family val="1"/>
        <charset val="204"/>
      </rPr>
      <t>Участь взяли: начальн відділу соц захисту осіб з інвалідністю Департаменту соц захисту насел Львівської обл держадміністрації (Мельникова Ю.), заступн нач відділу охорони здоров'я Львівської міськ ради (Щербина І), заст директора Львівськ ОВ ФСЗІ (Івать Р), лікар-онколог Львівського обласного МСЕК (Тишкевич О), ДРУ "Центр комплексної реабілітац для осіб з інвалідністю "Галичина", ДОГО "Журавушка" (м.Дніпро), та інші ГОІ, кафедра фізичної реабілітації Львівського державного у-ту, КНП "Бережанська центральна районна клінічна лікарня" (м.Львів), КНП "3-я міська клінічна лікарня" (м.Львів), КНП "4-а міська клінічна лікарня" (м.Львів), КНП "5-а міська клінічна лікарня" (м.Львів)</t>
    </r>
  </si>
  <si>
    <t>Сайт ВГО, Фейсбук, Сайт Львівськ ОДА, Сайт Яворівської район ДА</t>
  </si>
  <si>
    <t>15-17 жовтня, м.Дніпро</t>
  </si>
  <si>
    <r>
      <t xml:space="preserve">Захід проведено. 
Надано інформацію про проведення.
</t>
    </r>
    <r>
      <rPr>
        <sz val="11"/>
        <rFont val="Times New Roman"/>
        <family val="1"/>
        <charset val="204"/>
      </rPr>
      <t>Участь взяли:заступн начальника Департаменту соціального захисту населення Дніпропетровськ ОДА (Климович В), в.о. директора Дніпропетровського ОВ ФСЗІ (Пронь І), ГОІ "Ніка", ГО "Асоціація греків з інвалідністю по зору "Генерація успішної дії" (м.Полтава), Центр реабіліт ім.Литвака (м.Одеса), СОІУ (м.Карлівка, Полтавська обл), УТОС (м.Бар, Вінницька обл), УПП 4 УТОС (м.Київ) та інші ГОІ, Дніпропетровськ геіатричний пансіонат (м.Дніпро), Харківська спецшкола-інтернат (м.Харків), Дніпропетровський єпархіальний відділ соціального служіння)</t>
    </r>
  </si>
  <si>
    <t>08-09 жовтня, м.Київ, вул.Верхній Вал, 30-А</t>
  </si>
  <si>
    <r>
      <t xml:space="preserve">Захід проведено.
Надано інформацію про прповедення.
</t>
    </r>
    <r>
      <rPr>
        <sz val="11"/>
        <rFont val="Times New Roman"/>
        <family val="1"/>
        <charset val="204"/>
      </rPr>
      <t>Участь взяли: Київське міське відділення ФСЗІ фахівець (Галенок К.А.), кафедра ортопедагогіки, ортопсихології та реабілітології факультету спеціальної та інклюзивної освіти Національного педагогічного у-ту ім.Драгоманова (м.Київ), ГО "Матерів дітей-інвалідів та інвалідів Олександрії "Серце матері" (Кіровогр обл, м. Олександрія), Хортицька національна навчально- реабілітац академія (м.Запоріжжя), ХНПУ ім.Г.Сковороди (м.Харків), Конотопська загальноосв школа І-ІІІ ступен №10, обласні організації ГО "ІСП", та інші</t>
    </r>
  </si>
  <si>
    <t>15-16 жовтня, Одеська обл, м.Б-Дністровський, смт.Затока, пр-кт Золотий берег, 91 "Одіссей"</t>
  </si>
  <si>
    <r>
      <t xml:space="preserve">Захід проведено.
Надано інформацію про прповедення.
</t>
    </r>
    <r>
      <rPr>
        <sz val="11"/>
        <rFont val="Times New Roman"/>
        <family val="1"/>
        <charset val="204"/>
      </rPr>
      <t>Участь взяли: ГО "Рівноправне суспільство", ГО "Дорога добра" ГО "Інвацентр", ПОГ "Інватех", СКІ "Одеса-Баскет", та предситавники ближнього зарубіжжя</t>
    </r>
  </si>
  <si>
    <t xml:space="preserve">2 дні, вересень-жовтень   Одеська область </t>
  </si>
  <si>
    <t>01-03 жовтня, Львівська обл, Стрийський район, с.Баня Лисовицька (м.Моршин), вул Грушевського, 8-А, Санаторій "КИЇВ" ПЛЮС</t>
  </si>
  <si>
    <r>
      <t>Захід проведено.
Надано інформацію про прповедення.
Участь взяли:</t>
    </r>
    <r>
      <rPr>
        <sz val="11"/>
        <rFont val="Times New Roman"/>
        <family val="1"/>
        <charset val="204"/>
      </rPr>
      <t>перший заступник Генерального дир-ра ДУ "ННЦРМ НАМН України" (Сушко В.О.), заст головного лікаря ДЗ "УСДРЗН МОЗ України" (Гудзь Н.М.), начальник відділу персоніфікованого обліку та у справах захисту населення від наслідків Чорноб ка-фи ДСЗН ЛОДА (Андрес Р.Я), дир КНП ЛОР "Львівський обласний спеціалізоіваний центр радіаційного захисту населення (Пошивак Т.П.), ген директор КНП ЛОР "Львівський обл госпіталь інвалідів війни та репресованих ім.Ю.Липи" (Прикупенко М.В.), заст директора КНП ЛОР "Львівський обласний спеціалізований центр радіаційного захисту населен (Федак І.Є), зав 4-тим терапевтичним відділенням КНП ЛОР "Львівський обл госпітальінвалідів війни та репресованих ім.Ю.Липи" (Мрочко С.Д.), головний спеціаліст сектору соціальних програм Сихівського відділу соц зах Львівської міськ ради (Паньків Т.В.), голова Львівської обл організації "Афганці Чорнобиля (Міньоф І.В.), член Президії Львівської обласної організації ветеранів війни і праці (Ясакова Т.В., Латишко В.Д.), голова ГО "Громада і закон" (Ільницький М.С.), помічник голови ГО "Громада і Закон" (Рудковський М.), заст директора ЛОВ ФСЗІ (Івать Р.Д.), член Політради ГО "Громада і Закон" (Распутін В.Й.), нач відділуправової і кадрової роботи ЛОВ ФСЗІ (Прокопик І.А.), головий лікар Вінницького СДРЗН (Даценко В.Г.), заст головн лікаря Вінницького СДРЗН (Буткалюк Д.Д), перш заст начальн Головн управл ПФУ у Львівськ обл (Сафін О.Р.), нач Стрийського відділу обслуговув громадян Головн управл ПФУ у Львівськ обл (Семків Б.О.)</t>
    </r>
  </si>
  <si>
    <t>17-19 жовтня, м.Коростишів Житомирс обл, пров.Дачний, 13, ДП "Санаторій для батьків з дітьми "Тетерів" Закритого акціонерного то-ва лікувально-оздоровчих закладів профспілок України "Укрпрофоздоровниця"</t>
  </si>
  <si>
    <r>
      <t>Захід проведено.
Надано інформацію про прповедення.
Участь взяли:</t>
    </r>
    <r>
      <rPr>
        <sz val="11"/>
        <rFont val="Times New Roman"/>
        <family val="1"/>
        <charset val="204"/>
      </rPr>
      <t>директор Житомирськ ОВ ФСЗІ (Возний Я.Ю.), голова Брусилівської районної ради (Рафальська Н.А.), голова Житомирської обласної ГОІ ВГОІ "СЧУ" Єсін І.В), Голова Виконкому ВГОІ "СЧУ" (Макаревич Н.П.), голова відокремленого підрозділу ВГОІ "СЧУ" - "Діти Чорнобиля" (Процик С.О.), Головний бухгалтер ВГОІ "СЧУ" (Малишева О.Г.), начальник відділу культури і туризму Коростишівської міськ ради (Хмельова О.Л.), волонтер, головний спеціаліст Брусилівської райдержадміністрації (Яковчук С.В.), працівники Коростишівської публічної бібліотеки</t>
    </r>
  </si>
  <si>
    <t>Сайт ВГО, Брусилівська газета "Відродження",
Сайт Брусилівської ОТГ</t>
  </si>
  <si>
    <r>
      <t xml:space="preserve">Захід проведено. 
Надано інформацію про проведення заходу.
</t>
    </r>
    <r>
      <rPr>
        <sz val="11"/>
        <rFont val="Times New Roman"/>
        <family val="1"/>
        <charset val="204"/>
      </rPr>
      <t>Участь взяли: делегати від відокремлених підрозділів ГО "СШІУ", заступник Гендиректора ДП "Львіввугілля" (Соколовський В.В.), нач відділу профілактики страхових випадків на виробництві та проф захворювань Львівського обласного управління ФСС (Білоус М.Г.), заст нач відділу профілактики Волинського обласного управління ФСС (Євпак В.В.), заст нач відділення ФСС у м.Червонограді (Пущик М.С.), нач відділу профілактики віддідення ФСС у м. Червонограді (Махник В.В.), нач відділу ФСС у Сокальському районі (Гузіч О.Г.), та ін., кандидат мед наук, магістр державного управління, лікар-профнатолог Сокальської ЦРЛ, асистент кафедри внутр медицини №1 ЛМНУ (Мазур В.В.), кандидат мед наук, магістр держ управління (Ябчанка О.В.), співробітник Львівського обл відділення ФСЗІ (Купновицький Н.С.)</t>
    </r>
  </si>
  <si>
    <t>13-19 жовтня, ОЛК "Ровесник", с.Комарів, Сокальського ра-ну, Львівськ обл</t>
  </si>
  <si>
    <t>"Голос шахтаря", "Нова Волинсь", "Наше місто", "Новый путь", Новини Прибужжя", "Вісник шахтаря"</t>
  </si>
  <si>
    <r>
      <t xml:space="preserve">1 день </t>
    </r>
    <r>
      <rPr>
        <sz val="11"/>
        <color rgb="FFFF0000"/>
        <rFont val="Times New Roman"/>
        <family val="1"/>
        <charset val="204"/>
      </rPr>
      <t>грудень</t>
    </r>
    <r>
      <rPr>
        <sz val="11"/>
        <rFont val="Times New Roman"/>
        <family val="1"/>
        <charset val="204"/>
      </rPr>
      <t xml:space="preserve">  Кіровоградська область</t>
    </r>
  </si>
  <si>
    <t>30-31 жовтня, Донецька обл, м.Краматорськ, б-р Машинобудівників</t>
  </si>
  <si>
    <r>
      <t xml:space="preserve">Захід проведено.
Надано інформацію про прповедення.
Участь взяли: </t>
    </r>
    <r>
      <rPr>
        <sz val="11"/>
        <rFont val="Times New Roman"/>
        <family val="1"/>
        <charset val="204"/>
      </rPr>
      <t>Перший апеляційн адміністрат суд (Сухарьок М.), заст начальн Територіального управління державн судової адміністрац в Донецьк обл (Дегтяр Б.С.), Міський центр доступності Краматорська (Гайдук Ю.А.), директор регіонального центру з надання безоплатної вторинної правової допомоги в Донецькій та Запорізькій областях (Харенко В.В.), заст директора Донецького обласного центру зайнятості (Адамова Н.М.), в.о. начальника управління містобудування та архітектури Донецької ОДА (Теклюк В.Я.), головн спеціаліст головн територіального управління юстиції у Донецьк обл (Стародуб К.С.), Голова Донецької обласної організації людей з інвалідінстю ВОІ СОІУ (Паламарчук Н.С.), Голова Луганської обласної організації людей з інвалідністю ВОІ СОІУ (Гордєєва Н.І.)</t>
    </r>
  </si>
  <si>
    <t>Семінар-тренінг "Інклюзивний суд: поняття та шляхи розвитку"</t>
  </si>
  <si>
    <t>04. жовтня, П'ятий апеляційний адміністративний суд, м.Одеса</t>
  </si>
  <si>
    <t>Вища рада правосуддя, судові установи, державна судова адміністрація, ГОІ, місцеві органи виконавчої влади</t>
  </si>
  <si>
    <t>Сайт П'ятого апеляційного адміністративного Суду, Фейсбук сторінка інклюзивний судСайт ВГО, Фейсбук</t>
  </si>
  <si>
    <t>Сайт ВГО, Фейсбук сторінка Інклюзивний суд, Управл Пенсійного фонду Укр у м.краматорську Донецьк обл, Регіональний центр з надання безоплатної вторинної правової допомоги  у Донецькій та Запорізькій обл</t>
  </si>
  <si>
    <t>29 жовтня, Проект ЄС Pravo-Justice, м.Київ</t>
  </si>
  <si>
    <t>Вища рада правосуддя, судові установи, державна судова адміністрація, ГОІ, партнери та донори міжнародних організацій в Україні</t>
  </si>
  <si>
    <t>Проект ЄС Pravo-Justice, Фейсбук сторінка інклюзивний судСайт ВГО, Фейсбук</t>
  </si>
  <si>
    <r>
      <t xml:space="preserve">3 дні </t>
    </r>
    <r>
      <rPr>
        <sz val="11"/>
        <color rgb="FFFF0000"/>
        <rFont val="Times New Roman"/>
        <family val="1"/>
        <charset val="204"/>
      </rPr>
      <t>грудень</t>
    </r>
    <r>
      <rPr>
        <sz val="11"/>
        <rFont val="Times New Roman"/>
        <family val="1"/>
        <charset val="204"/>
      </rPr>
      <t xml:space="preserve"> м.Київ</t>
    </r>
  </si>
  <si>
    <t>листопад, 2 дні, м.Київ, вул Вишгородська, 19, Національний еколого-натуралістичний центр учнівської молоді</t>
  </si>
  <si>
    <t>12-13 листопада, м.Київ, вул Вишгородська, 19, Національний еколого-натуралістичний центр учнівської молоді</t>
  </si>
  <si>
    <r>
      <t xml:space="preserve">Захід проведено.
Надано інформацію про прповедення.
Участь взяли: </t>
    </r>
    <r>
      <rPr>
        <sz val="11"/>
        <rFont val="Times New Roman"/>
        <family val="1"/>
        <charset val="204"/>
      </rPr>
      <t>ВСГО "Конфедерація ГОІ України" від представництв Києвської обл, Волинської обл., Донецької обл., Запорізької обл., Чернігівської обл, Черкаської обл., Одеської обл., провідний економіст Київського Міського відділення ФСЗІ (Шитий О.С.)</t>
    </r>
  </si>
  <si>
    <t>Онкофорум жінок "Лікар і пацієнт: спільно до ефективної профілактики і лікування РМЗ"</t>
  </si>
  <si>
    <t>18-19 жовтня, м.Київ</t>
  </si>
  <si>
    <r>
      <t>Захід проведено. 
Надано інформацію про проведення.
Участь взяли:</t>
    </r>
    <r>
      <rPr>
        <sz val="11"/>
        <rFont val="Times New Roman"/>
        <family val="1"/>
        <charset val="204"/>
      </rPr>
      <t xml:space="preserve"> головн спеціаліст МСП (Сологубова Т), директор Департаменту охорони здоров'я Київської міської держадміністрації (Гінзбург В), директор Київського міського відділення ФСЗІ (Прушківський В),директор Ортопедичного науково-виробничого центру "Ортес" (Козак Л.), Запорізький онкологічний диспансер, Київський міський онкологічний центр, Національний інститут раку, Подільський регіональний центр онкології, та ін ГОІ та організації</t>
    </r>
  </si>
  <si>
    <t>Зміни суми та кількості учасників з інвалідністю
Погоджено листом Фонду від 19.09.2019 №02/20-571/05-01
Зміна суми заходу
Погоджено листом Фонду від 20.11.2019 №02/20-1166/05-01</t>
  </si>
  <si>
    <t>Зміна суми та кількості учасників з інвалідністю заходу
Погоджено листом Фонду від 20.11.2019 №02/20-1166/05-01</t>
  </si>
  <si>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08.07.2019 №1/6-334/05-01
</t>
    </r>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25.07.2019 №02/21-87/05-01
Зміна суми та кількості учасників з інвалідністю заходу
Погоджено листом Фонду від 20.11.2019 №02/20-1166/05-01</t>
    </r>
  </si>
  <si>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05.06.2019
 №1/6-209/05-01
Зміна суми заходу
Погоджено листом Фонду від 20.11.2019 №02/20-1166/05-01</t>
    </r>
  </si>
  <si>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27.06.2019
 №1/6-299/05-01
Зміна кількості учасників з інвалідністю та суми
Погоджено листом Фонду від 28.08.2019 №02/20-403/05-01
Зміна суми та кількості учасників  заходу
Погоджено листом Фонду від 20.11.2019 №02/20-1166/05-01</t>
    </r>
  </si>
  <si>
    <t>2 дні, жовтень, м.Київ та Київська обл</t>
  </si>
  <si>
    <t>Зміни суми та кількості учасників з інвалідністю
Погоджено листом Фонду від 19.09.2019 №02/20-571/05-01
Зміна суми заходу
Погоджено листом Фонду від 20.11.2019 №02/20-1166/05-01
Зміна суми заходу
Погоджено листом Фонду від 20.11.2019 №02/20-1166/05-01</t>
  </si>
  <si>
    <r>
      <rPr>
        <i/>
        <sz val="11"/>
        <color indexed="10"/>
        <rFont val="Times New Roman"/>
        <family val="1"/>
        <charset val="204"/>
      </rPr>
      <t>Зміна суми заходу</t>
    </r>
    <r>
      <rPr>
        <sz val="11"/>
        <color indexed="10"/>
        <rFont val="Times New Roman"/>
        <family val="1"/>
        <charset val="204"/>
      </rPr>
      <t xml:space="preserve">
Погоджено листом Фонду від 31.07.2019 
№02/20-143/05-01
Зміни суми та кількості учасників заходу
Погоджено листом Фонду від 20.11.2019 №02/20-1165/05-01</t>
    </r>
  </si>
  <si>
    <t>1 день, грудень, Київська обл</t>
  </si>
  <si>
    <t>Круглий стіл "Особливості реабілітації стомованих хворих. Обмін досвідом"</t>
  </si>
  <si>
    <t>Новий захід
Погоджено листом Фонду від 20.11.2019 №02/20-1165/05-01</t>
  </si>
  <si>
    <r>
      <rPr>
        <sz val="11"/>
        <color rgb="FFFF0000"/>
        <rFont val="Times New Roman"/>
        <family val="1"/>
        <charset val="204"/>
      </rPr>
      <t>грудень</t>
    </r>
    <r>
      <rPr>
        <sz val="11"/>
        <rFont val="Times New Roman"/>
        <family val="1"/>
        <charset val="204"/>
      </rPr>
      <t xml:space="preserve">
1 доба, 
м. Луцьк</t>
    </r>
  </si>
  <si>
    <t>Зміна терміну проведення заходу 
Погоджено листом Фонду від 09.10.2019 
№02/21-771/05-01
Зміна терміну проведення заходу
Погоджено листом Фонду від 20.11.2019 №02/20-1164/05-01</t>
  </si>
  <si>
    <t>Захід "Фестиваль художньої творчості інвалідів-чорнобильців та ліквідаторів аварії на Чорнобильській АЕС"</t>
  </si>
  <si>
    <t>Зміна назви та кількості учасників з інвалідністю
Погоджено листом Фонду від 2.11.2019 №02/20-1164/05-01</t>
  </si>
  <si>
    <t>5 днів серпень, м.Вінниця</t>
  </si>
  <si>
    <r>
      <rPr>
        <i/>
        <sz val="11"/>
        <color indexed="10"/>
        <rFont val="Times New Roman"/>
        <family val="1"/>
        <charset val="204"/>
      </rPr>
      <t>Змінено термін проведення заходу</t>
    </r>
    <r>
      <rPr>
        <sz val="11"/>
        <color indexed="10"/>
        <rFont val="Times New Roman"/>
        <family val="1"/>
        <charset val="204"/>
      </rPr>
      <t xml:space="preserve">
Погоджено листом Фонду від 15.05.2019 
№1/6-162/05-01
Зміни суми заходу
Погоджено листом Фонду від 22.11.2019 №02/20-1191/05-01</t>
    </r>
  </si>
  <si>
    <r>
      <t xml:space="preserve">Новий захід
</t>
    </r>
    <r>
      <rPr>
        <sz val="11"/>
        <color rgb="FFFF0000"/>
        <rFont val="Times New Roman"/>
        <family val="1"/>
        <charset val="204"/>
      </rPr>
      <t>Погоджено листом Фонду від 22.11.2019 №02/20-1191/05-01</t>
    </r>
  </si>
  <si>
    <r>
      <t xml:space="preserve">1 день, </t>
    </r>
    <r>
      <rPr>
        <sz val="11"/>
        <color rgb="FFFF0000"/>
        <rFont val="Times New Roman"/>
        <family val="1"/>
        <charset val="204"/>
      </rPr>
      <t>грудень</t>
    </r>
    <r>
      <rPr>
        <sz val="11"/>
        <rFont val="Times New Roman"/>
        <family val="1"/>
        <charset val="204"/>
      </rPr>
      <t xml:space="preserve"> м.Київ</t>
    </r>
  </si>
  <si>
    <t>Зміна терміну заходу
Погоджено листом Фонду від 21.11.2019 №02/21-1179/05-01</t>
  </si>
  <si>
    <r>
      <t xml:space="preserve">Новий захід
</t>
    </r>
    <r>
      <rPr>
        <sz val="11"/>
        <color rgb="FFFF0000"/>
        <rFont val="Times New Roman"/>
        <family val="1"/>
        <charset val="204"/>
      </rPr>
      <t>Погоджено листом Фонду від 22.11.2019 №02/20-1199/05-01</t>
    </r>
  </si>
  <si>
    <r>
      <t xml:space="preserve">Зміна терміну і місця проведення
</t>
    </r>
    <r>
      <rPr>
        <sz val="11"/>
        <color rgb="FFFF0000"/>
        <rFont val="Times New Roman"/>
        <family val="1"/>
        <charset val="204"/>
      </rPr>
      <t>Погоджено листом Фонду від 16.07.2019 №1/6-394/05-01
Зміни суми заходу
Погоджено листом Фонду від 22.11.2019 №02/20-1199/05-01</t>
    </r>
  </si>
  <si>
    <t>Інформаційний семінар на тему "Роз'яснення постраждалим від аварії на ЧАЕС щодо збору та подачі документів на відшкодування за лікування, інформація щодо поточної роботи з пенсійним забезпеченням"</t>
  </si>
  <si>
    <t>1 день, листопад, м.Київ</t>
  </si>
  <si>
    <t>Міський</t>
  </si>
  <si>
    <t>Зміна суми заходу
Погоджено листом Фонду від 22.11.2019 №02/20-1200/05-01</t>
  </si>
  <si>
    <t>Зміна суми та кількості учасників заходу
Погоджено листом Фонду від 22.11.2019 №02/20-1200/05-01</t>
  </si>
  <si>
    <t>6</t>
  </si>
  <si>
    <t>Тематичний семінар "Пріоритети захисту прав осіб з інтелектуальними порушеннями" Засідання Ради ВГО "Коаліція"</t>
  </si>
  <si>
    <t>2 дні, грудень, м.Київ</t>
  </si>
  <si>
    <t>Новий захід
Погоджено листом Фонду від 22.11.2019 №02/20-1200/05-01</t>
  </si>
  <si>
    <t>30 травня
м. Умань, вул. Інтернаціональна , 2 кім. 98</t>
  </si>
  <si>
    <t>15-17 листопада, м.Київ</t>
  </si>
  <si>
    <r>
      <t xml:space="preserve">Захід проведено.
Надано інформацію про прповедення.
</t>
    </r>
    <r>
      <rPr>
        <sz val="11"/>
        <rFont val="Times New Roman"/>
        <family val="1"/>
        <charset val="204"/>
      </rPr>
      <t>Участь взяли: керівник ВЦРІ "Світогляд" (Донденко В.В.), ТКСІ "Добробут та злагода" ГО ВГО ВППІ (Богатиренко К.В.), Київське міське відділення ФСЗІ (Гальченко О.В.), Мінсоцполітики (Сологубова Т., Астрова О., Косенко К.)</t>
    </r>
  </si>
  <si>
    <t>Газета "Вечірній Київ"</t>
  </si>
  <si>
    <t>Всеукраїнський семінар: Основи соціального захисту та реабілітації від розладів психіки та поведінки осіб з інвалідністю різних нозологій</t>
  </si>
  <si>
    <t>Благодійний концерт "Горнусь до тебе, Україно"</t>
  </si>
  <si>
    <t>12 жовтня, вул.Б.Хмельницького, 11 (Національний музей літератури України</t>
  </si>
  <si>
    <t>29-30 листопада
м.Житомир, вулГрушевського, 8, спортивний зал Житомирськ міськ гімназії №3</t>
  </si>
  <si>
    <r>
      <t>Захід проведено.
Надано інформацію про прповедення.
Участь взяли:</t>
    </r>
    <r>
      <rPr>
        <sz val="11"/>
        <rFont val="Times New Roman"/>
        <family val="1"/>
        <charset val="204"/>
      </rPr>
      <t xml:space="preserve"> директор Житомирськ обласного відділення ФСЗІ (Возний Я.Ю), заст Голови Комітету з фізичного виховання та спорту Мін освіти і науки Артамонов В.О., нач відділу правового забезпечення взаємодії з роботодавцями ГО та кадрової роботи ФСЗІ в Житомирськ обл (Бейликова О.А.),  в.о. директора Департам культури, сім'ї, молоді та спорту Житомирськ обласн держ адміністрац (Ярмолицька С.В.), нач Управл освіти і науки Житомирськ міської ради (Арендарчук В.В.), заст директора КЗ "Житомирськ обласний інститут післядипломної педагогічної освіти", секретар сателітного клубу "Житомир" від Київського "Ротарі Клубу (Калінін В.О.) та ін.</t>
    </r>
  </si>
  <si>
    <t>Сайт ВГО, веб-сайт Асоціації спортивних журналістів України, Житомирськ обласне телебачення "Союз-ТВ", Соц мережі (Спец Олімпіади, Комітету з фіз виховання та спорту МОН Укр та Rotary Club), веб-сайт Федерації баскетболу Укр</t>
  </si>
  <si>
    <t>19 листопада, приміщення державної реабілітаційної установи "центр комплексної реабілітації осіб з інвалідністю "Галичина", м.Львів, вул.Хуторівка, 28</t>
  </si>
  <si>
    <r>
      <t>Захід проведено.
Надано інформацію про прповедення.
Участь взяли:</t>
    </r>
    <r>
      <rPr>
        <sz val="11"/>
        <rFont val="Times New Roman"/>
        <family val="1"/>
        <charset val="204"/>
      </rPr>
      <t>ГО "Львівський центр соціального захисту і реабілітації осіб з інвалідністю "Созарін", ГО "Львівське то-во "Надія", Товариство "Родина Кольпінга", Державна реабілітаційна установа "Центр комплексної реабілітації осіб з інвалідністю "Галичина", Львівська обласна держадміністрація (Петришин Г.Б.), Львівське ОВ ФСЗІ (Івать Р.Д.), Управління соц зах Львіської міськ ради (Семків Г.П.), Львівський міський психотерапевтичний центр (Островський М.М.), Львівський міський центр соціальних служб для сім'ї, дітей та молоді (Цюпа Р.Р.),Кафедра колекційної педагогіки та інклюзії Львівського у-ту (Островська К.В.), Львівський обласний психоневрологічний диспансер (Луцишин М.),</t>
    </r>
  </si>
  <si>
    <t>15 листопада, приміщення ГО "Вінниця Даун Синдром", м.Вінниця, вул.М.Кошки, 10Г</t>
  </si>
  <si>
    <r>
      <t>Захід проведено.
Надано інформацію про прповедення.
Участь взяли:</t>
    </r>
    <r>
      <rPr>
        <sz val="11"/>
        <rFont val="Times New Roman"/>
        <family val="1"/>
        <charset val="204"/>
      </rPr>
      <t>ГО "Вінниця Даун Синдром"</t>
    </r>
  </si>
  <si>
    <t>14 листопада, Івано-Франк обл, Коломийський р-н, смт.Отинія, вул.Шевченка, 2</t>
  </si>
  <si>
    <r>
      <t>Захід проведено.
Надано інформацію про прповедення.
Участь взяли:</t>
    </r>
    <r>
      <rPr>
        <sz val="11"/>
        <rFont val="Times New Roman"/>
        <family val="1"/>
        <charset val="204"/>
      </rPr>
      <t>ГО молодих інвалідів та їхніх батьків "Надія Отинії"</t>
    </r>
  </si>
  <si>
    <t>20 листопада, Івано-Франківська обл, м.Коломия, вул.Драгоманова, 3-В</t>
  </si>
  <si>
    <r>
      <t>Захід проведено.
Надано інформацію про прповедення.
Участь взяли:</t>
    </r>
    <r>
      <rPr>
        <sz val="11"/>
        <rFont val="Times New Roman"/>
        <family val="1"/>
        <charset val="204"/>
      </rPr>
      <t>Благодійна організація "Коломийський благодійний фонд підтримки осіб з інвалідністю внаслідок інтелектуальних порушень "Крокус" (Лерш І.М.), юрист Єдиного центру надання реабілітаційних та соціальних послуг м.Коломиї</t>
    </r>
  </si>
  <si>
    <t>15 листопада, Богуславське районне об'єднання батьків, дітей та молоді з особливими потребами "Першоцвіт", м.Богуслав, вул Острів, 1</t>
  </si>
  <si>
    <r>
      <t>Захід проведено.
Надано інформацію про прповедення.
Участь взяли:</t>
    </r>
    <r>
      <rPr>
        <sz val="11"/>
        <rFont val="Times New Roman"/>
        <family val="1"/>
        <charset val="204"/>
      </rPr>
      <t>Пенсійний фонд (м.Богуслав) - перший заступник начальника пенсійного складу Попченко О.В., спеціаліст Алданова Н.П., Богуславське районне об'єднання батьків, дітей та молоді з особливими потребами "Першоцвіт"</t>
    </r>
  </si>
  <si>
    <t>15 листопада, Львівська обл, м.Сокаль, вул.Чайковського, 42</t>
  </si>
  <si>
    <r>
      <t>Захід проведено.
Надано інформацію про прповедення.
Участь взяли:</t>
    </r>
    <r>
      <rPr>
        <sz val="11"/>
        <rFont val="Times New Roman"/>
        <family val="1"/>
        <charset val="204"/>
      </rPr>
      <t>ГО "Сокальська районна молодіжна організація "Світло Христове"</t>
    </r>
  </si>
  <si>
    <t>05-06 листопада, м.Боярка, вул.Білгородська, 68, ресторанно-готельний комплекс "Екватор"</t>
  </si>
  <si>
    <r>
      <t xml:space="preserve">Захід проведено.
Надано інформацію про прповедення.
</t>
    </r>
    <r>
      <rPr>
        <sz val="11"/>
        <rFont val="Times New Roman"/>
        <family val="1"/>
        <charset val="204"/>
      </rPr>
      <t>Участь взяли: помічник-конс Народного депутата Укр Нагорняка С.В. (Колесник С.В.), кореспондент газети "Новий день" та "Ветеран України" (Пікуль Є,М.), громадський діяч м.Боярка (Козачук А.О.)</t>
    </r>
  </si>
  <si>
    <t>Листи-запрошення</t>
  </si>
  <si>
    <t>Фейсбук, газета "Новий день", Інформація щодо проведення заходу в ФСЗІ</t>
  </si>
  <si>
    <t>18-19 листопада, м.Київ, вул.Верхній Вал, 30-А</t>
  </si>
  <si>
    <r>
      <t xml:space="preserve">Захід проведено.
Надано інформацію про прповедення.
</t>
    </r>
    <r>
      <rPr>
        <sz val="11"/>
        <rFont val="Times New Roman"/>
        <family val="1"/>
        <charset val="204"/>
      </rPr>
      <t>Участь взяли: Київське міське відділ ФСЗІ (Гальченко О.В.), ГО "Наукове то-во інв "Інститут соц політики", Харківська обл організ ГО " НТІ "Інститут соц політики", кафедра ортопедагогіки, ортопсихології та реабілітології факультету спеціальної та інклюзивної освіти Національного педагог у-ту ім.Драгоманова, ХНПУ імені Г.С.Сковороди (м.Харків), КЗ "НВК" Гарант" (Луганська обл), ГО ЦРД "TEDI-R" (Рівне), ГО "Асоціація батьків дітей інвалідів" (м.Рівне) та ін.</t>
    </r>
  </si>
  <si>
    <t>Фейсбук, Сайт ВГО</t>
  </si>
  <si>
    <t>19 листопада, м.Ужгород, вул.Сільвая, 3</t>
  </si>
  <si>
    <r>
      <t xml:space="preserve">Захід проведено.
Надано інформацію про прповедення.
</t>
    </r>
    <r>
      <rPr>
        <sz val="11"/>
        <rFont val="Times New Roman"/>
        <family val="1"/>
        <charset val="204"/>
      </rPr>
      <t>Учась взяли: ВП ГО ВО СОІУ "Закарпатське обласне то-во осіб з інвалідністю", голови районних організацій осіб з інвалідністю області, директор Закарпатського ОВ ФСЗІ (Андрій Воробець), директор Інклюзивно-ресурсного центру №1 Ужгородської міської ради - Ірина Кремінська, директор Ужгородської загальноосв школи І-ІІІ ступенів №20 - ліцей "Лідер" (М.Комарницький), методистка ОМЦ при департаменті освіти і науки Закарпатської обласної держадміністрац (Н.Бокоч), соц працівн Департам соцзахисту населення Закарпатської ОДА (Н.Данко), методист управління освіти Ужгородськ міської ради (О.Павлючок-Гогерчак), практичний психолог (О.Корпош)</t>
    </r>
  </si>
  <si>
    <t>Фейсбук,  Газета "Правозахист громади", "Благовіст"</t>
  </si>
  <si>
    <t>26 листопада, офіс Луганської обласної організації осіб з інвал: Луганська обл, м.Старобільськ, вул Монастирська, 28,
Будинок культури імШевченка: м.Старобільськ, вул.Центральна, 33, 
клуб "Ветеран": м.Старобільськ, вулМиру,2</t>
  </si>
  <si>
    <r>
      <t xml:space="preserve">Захід проведено.
Надано інформацію про прповедення.
</t>
    </r>
    <r>
      <rPr>
        <sz val="11"/>
        <rFont val="Times New Roman"/>
        <family val="1"/>
        <charset val="204"/>
      </rPr>
      <t>Участь взяли: Луганська обласна організація осіб з інвалідністю ВОІ "СОІУ", Лисичанське міське то-во інвалідів "Джерело", Старобільська районна організація інвадів "Вікторія",Новоайдар, директор Луганського ОВ ФСЗІ (Чибрисова Н.В.), заступник начальн Управл соцзахисту населення Старобільськ райдержадміністрац (Зінченко Н.Г.), Щастинська міська організація інвалідів</t>
    </r>
  </si>
  <si>
    <t>27 листопада, м.Черкаси, будинок культури, вул.Благовісна, 170</t>
  </si>
  <si>
    <r>
      <t xml:space="preserve">Захід проведено.
Надано інформацію про прповедення.
</t>
    </r>
    <r>
      <rPr>
        <sz val="11"/>
        <rFont val="Times New Roman"/>
        <family val="1"/>
        <charset val="204"/>
      </rPr>
      <t>Участь взяли: Члени Черкаської ОО ВВОІ СОІУ, директор обласного департаменту соцзахисту населення Черкаськ обл (Чикало Р.О), заст директора департам соцзах (Касян Т.В.), начальн відділу ФЗІ (Григорьєва І.В.), провідний фахівець ФЗІ (Вишневська О.М.) та представники районних організацій ЧОО ВОІ СОІУ</t>
    </r>
  </si>
  <si>
    <t>19 листопада, м.Харків, Держпром, 2 під.1 пов, к.20</t>
  </si>
  <si>
    <r>
      <t xml:space="preserve">Захід проведено.
Надано інформацію про прповедення.
</t>
    </r>
    <r>
      <rPr>
        <sz val="11"/>
        <rFont val="Times New Roman"/>
        <family val="1"/>
        <charset val="204"/>
      </rPr>
      <t>Участь взяли: предстаники ХОР ВОІ СОІУ, представник ФСЗІ, пенсійного фонду в Харківськ обл, юрист</t>
    </r>
  </si>
  <si>
    <t>Сайт ГО "ХОР ВО СОІУ"</t>
  </si>
  <si>
    <t>26-27 листгопада, Тернопільська обл</t>
  </si>
  <si>
    <r>
      <t xml:space="preserve">Захід проведено.
Надано інформацію про прповедення.
</t>
    </r>
    <r>
      <rPr>
        <sz val="11"/>
        <rFont val="Times New Roman"/>
        <family val="1"/>
        <charset val="204"/>
      </rPr>
      <t>Участь взяли:20 представників органів місцевого самоврядування, установ, 6 голів (заступників голів) місцевих рад, представників об'єднаних територіальних громад, ОВ ФСЗІ, Кременецького місцевого центру з надання безоплатної вторинної правової допомоги</t>
    </r>
  </si>
  <si>
    <t>Сайт Байковецької ОТГ, Сайт Кременецької міської ради, Фейсбук</t>
  </si>
  <si>
    <t>13 листопада, м.Кіцмані</t>
  </si>
  <si>
    <t>01 грудня, м.Чернігів, вул.Артема,8</t>
  </si>
  <si>
    <r>
      <t xml:space="preserve">Захід проведено.
Надано інформацію про прповедення.
</t>
    </r>
    <r>
      <rPr>
        <sz val="11"/>
        <rFont val="Times New Roman"/>
        <family val="1"/>
        <charset val="204"/>
      </rPr>
      <t>Участь взяли: ГО Гіпократ, ГО "ЧОО ВО СОІУ", зам директора Чернігівського ОВ ФСЗІ (Падалка В.Б.), директор департам соцзахисту населення (Русін О.В.), викладач ЧПБЛ (Ланько О.М.)</t>
    </r>
  </si>
  <si>
    <t>Інтернет</t>
  </si>
  <si>
    <t>Інформацію  надано додатково</t>
  </si>
  <si>
    <t>29 листопада, м.Київ, вул.Беретті, 18</t>
  </si>
  <si>
    <r>
      <t xml:space="preserve">Захід проведено.
Надано інформацію про прповедення.
</t>
    </r>
    <r>
      <rPr>
        <sz val="11"/>
        <rFont val="Times New Roman"/>
        <family val="1"/>
        <charset val="204"/>
      </rPr>
      <t>Участь взяли:  підрозділи ВОІЧ "Прип'ять-центр"  Київської обл., м.Київ, , гол спеціаліст департаменту у справах ветеранів осіб з інвалідністю та постраждалих внаслідок Чорнобильської ката-фи Мінсоцполітики України (Іванова Л.Ф.), спеціаліст Київського міського відділення ФСЗІ (Галинок К.С.), головн спеціаліст УпСНЗ (Бабак Н.Л.)</t>
    </r>
  </si>
  <si>
    <t>Не висвітлювалася</t>
  </si>
  <si>
    <t>ТВ "Думська" сюжет в новинах, ТВ "Перший міський" сюжет в новинах
Сайт ВГО</t>
  </si>
  <si>
    <t>06-08 листопада, м.Чернівці</t>
  </si>
  <si>
    <r>
      <t xml:space="preserve">Захід проведено. 
Надано інформацію про проведення.
Участь взяли:заст голови </t>
    </r>
    <r>
      <rPr>
        <sz val="11"/>
        <rFont val="Times New Roman"/>
        <family val="1"/>
        <charset val="204"/>
      </rPr>
      <t>Чернівеціка облдержадміністрац (Павлюк М.), заст дир департам охорони здоров'я Чернівецьк облдержадмін (Поліщук М.),директор департамсоц захисту насел Чернівецької облдержадмін (Савкін В), заст міськ голови Чернівецьк міськ ради (Паскар О.), член виконкому Чернів міськ ради (Фрунзе Н.), заст директоа Чернівецьке ОВ ФСЗІ (Євлахов В), Вижницька організація людей з інвал "Надія", та інші</t>
    </r>
  </si>
  <si>
    <t>Сайт ВГО, Invak.Info, ВО "СОІУ", АСС інформаційне агенство, "Шпальта"</t>
  </si>
  <si>
    <t>Сайт ВГО, ТВА нове телебачення старого міста, Фейсбук, ГАРД.City</t>
  </si>
  <si>
    <t>03 грудня, м.Одеса, вул.Екатеринівська, 67</t>
  </si>
  <si>
    <r>
      <t xml:space="preserve">Захід проведено.
Надано інформацію про прповедення.
</t>
    </r>
    <r>
      <rPr>
        <sz val="11"/>
        <rFont val="Times New Roman"/>
        <family val="1"/>
        <charset val="204"/>
      </rPr>
      <t>Участь взяли: УНФДІЧ, Одеське ОВ УНФДІЧ, представник Одеського ОВ ФСЗІ (Ракова В.М.)</t>
    </r>
  </si>
  <si>
    <t>28-29 листопада, м.Київ</t>
  </si>
  <si>
    <r>
      <t xml:space="preserve">Захід проведено. 
Надано інформацію про проведення.
</t>
    </r>
    <r>
      <rPr>
        <sz val="11"/>
        <rFont val="Times New Roman"/>
        <family val="1"/>
        <charset val="204"/>
      </rPr>
      <t>Участь взяли: Уповноважений ПУ з прав людей з інвалідн (Сушкевич В.), офіс Уповноваженого ВРУ з прав людини, Міжнародна фундація виробничих систем, держ експерт директорату захисту прав осіб з інвал МСП (Шаміль А.), Центральна виборча комісія Укр, директор Київського міськ відділення ФСЗІ (Прушківський В.), Полтавська обл держадміністрац, Львівська облдержадміністрац, та ін ГОІ</t>
    </r>
  </si>
  <si>
    <t>Сайт ВГО, Invak.Info</t>
  </si>
  <si>
    <t>Сайт ВГО, Invak.Info, Фейсбук</t>
  </si>
  <si>
    <t>Зміна суми заходу
Погоджено листом Фонду від 20.11.2019 №02/20-1166/05-01
Зміна суми, кількості учасників заходу
Погоджено листом Фонду від 05.12.2019 №02/20-1325/05-01</t>
  </si>
  <si>
    <t>Зміна суми, кількості учасників заходу
Погоджено листом Фонду від 05.12.2019 №02/20-1325/05-01</t>
  </si>
  <si>
    <t>Новий захід
Погоджено листом Фонду від 20.11.2019 №02/20-1166/05-01
Зміна суми, кількості учасників заходу
Погоджено листом Фонду від 05.12.2019 №02/20-1325/05-01</t>
  </si>
  <si>
    <t>23 листопада, Культурний центр УТОГ, м.Київ, вул генерала Г.Воробйова, 6</t>
  </si>
  <si>
    <r>
      <t xml:space="preserve">Захід проведено. 
Надано інформацію про проведення заходу.
</t>
    </r>
    <r>
      <rPr>
        <sz val="11"/>
        <rFont val="Times New Roman"/>
        <family val="1"/>
        <charset val="204"/>
      </rPr>
      <t>Участь взяли:ВГО "Спортивна федерац глухих Укр", Київський міськ осередок Спортивної федерації глухих Укр", тренери з інвалідністю (вади слуху)</t>
    </r>
  </si>
  <si>
    <t>Фейсбук, Інстаграм, Сайт ВГО</t>
  </si>
  <si>
    <t>10 листопада, м.Новоукраїнка, вул.Соборна, 55</t>
  </si>
  <si>
    <r>
      <t>Захід проведено.
Надано інформацію про прповедення.
Участь взяли:</t>
    </r>
    <r>
      <rPr>
        <sz val="11"/>
        <rFont val="Times New Roman"/>
        <family val="1"/>
        <charset val="204"/>
      </rPr>
      <t>голова РДА (Сайленко В.В.), міський голова (Коріний О.О.), сільські голови - с.Рівне, с.Комешовате, с.Шишкіно, депутати Районної Ради, обласної Ради, представник управл праці м.Новоукраїнка, голови районних організацій інвалідів КООІ ВОІ СОІУ, начальн управл праці при ОДА, фахівець 1-ї категорії Кіровоград ОВ ФСЗІ (Гавелюк Н.Г.)</t>
    </r>
  </si>
  <si>
    <t>08 листопада, м.Кропивницький, реабілітаційний центр</t>
  </si>
  <si>
    <r>
      <t>Захід проведено.
Надано інформацію про прповедення.
Участь взяли:</t>
    </r>
    <r>
      <rPr>
        <sz val="11"/>
        <rFont val="Times New Roman"/>
        <family val="1"/>
        <charset val="204"/>
      </rPr>
      <t>голова РДА (Сайленко В.В.), міський голова (Коріний О.О.), депутати Районної Ради, обласної Ради, представник управл праці, голови районних організацій інвалідів КООІ ВОІ СОІУ, начальн управл праці при ОДА, фахівець 1-ї категорії Кіровоград ОВ ФСЗІ (Гавелюк Н.Г.), директор реабілітаційного центру дітей м.Кропивницький (Дорошенко О.М.)</t>
    </r>
  </si>
  <si>
    <t>Зміна терміну проведення
Погоджено листом Фонду від 12.12.2019 №02/20-1388/05-01</t>
  </si>
  <si>
    <t>Зміна суми та кількості осіб з інвалідністю заходу
Погоджено листом Фонду від 12.12.2019 №02/20-1388/05-01</t>
  </si>
  <si>
    <r>
      <rPr>
        <i/>
        <sz val="11"/>
        <color indexed="10"/>
        <rFont val="Times New Roman"/>
        <family val="1"/>
        <charset val="204"/>
      </rPr>
      <t>Зміна терміну  та місця проведення</t>
    </r>
    <r>
      <rPr>
        <sz val="11"/>
        <color indexed="10"/>
        <rFont val="Times New Roman"/>
        <family val="1"/>
        <charset val="204"/>
      </rPr>
      <t xml:space="preserve">
Погоджено листом Фонду від 05.06.2019
 №1/6-210/05-01
Зміна суми заходу
Погоджено листом Фонду від 12.12.2019 №02/20-1388/05-01</t>
    </r>
  </si>
  <si>
    <r>
      <t xml:space="preserve">Зміна місця проведення заходу
</t>
    </r>
    <r>
      <rPr>
        <sz val="11"/>
        <color rgb="FFFF0000"/>
        <rFont val="Times New Roman"/>
        <family val="1"/>
        <charset val="204"/>
      </rPr>
      <t>Погоджено листом Фонду від 15.07.2019 №1/6-377/05-01
Зміна суми,  кількості учасників та осіб з інвалідністюзаходу
Погоджено листом Фонду від 12.12.2019 №02/20-1388/05-01</t>
    </r>
  </si>
  <si>
    <t>Зміна суми та кількості осіб з інвалідністю  заходу
Погоджено листом Фонду від 12.12.2019 №02/20-1388/05-01</t>
  </si>
  <si>
    <t>Зміна суми заходу
Погоджено листом Фонду від 12.12.2019 №02/20-1388/05-01</t>
  </si>
  <si>
    <t>Новий захід
Погоджено листом Фонду від 12.12.2019 №02/20-1388/05-01</t>
  </si>
  <si>
    <t>Практичний семінар з художньо-прикладного мистецтва та декоративних виробів обдарованих осіб з інвалідністю</t>
  </si>
  <si>
    <t xml:space="preserve">3 дні, листопад,
м. Київ  </t>
  </si>
  <si>
    <t>Круглий стіл на тему "Правове забезпечення діяльності громадських організацій осіб з інвалідністю"</t>
  </si>
  <si>
    <t>1 день, грудень, м.Ужгород</t>
  </si>
  <si>
    <t>Зміна терміну проведення 
Погоджено листом Фонду від 21.06.2019
№1/6-292/05-01
Зміна суми кількості учасників та осіб з інвалідністю заходу
Погоджено листом Фонду від 12.12.2019 №02/20-1388/05-01</t>
  </si>
  <si>
    <t>Зміна терміну проведення 
Погоджено листом Фонду від 21.06.2019
№1/6-292/05-01
Зміна суми заходу
Погоджено листом Фонду від 12.12.2019 №02/20-1388/05-01</t>
  </si>
  <si>
    <t>Обласний семінар на тему "Патріотичне та духовне виховання людей з інвалідністю"</t>
  </si>
  <si>
    <t>2 дні, грудень, м.Чернігів</t>
  </si>
  <si>
    <t>16 травня, м.Київ, вул.Вижгородська, 35, м.Одеса, вул.В.Терешкової, 25а, м.Львів, вул Івана Франка, 119, м.Харків, вул.Сумська, 55, м.Київ, м.Одеса, вул.Пастера, 13, фінал 13 листопада</t>
  </si>
  <si>
    <t>11 грудня, ЦР "Гармонія" ім.Раїси Панасюк (м.Вінниця, вул.Винниченка, 5)</t>
  </si>
  <si>
    <r>
      <t>Захід проведено.
Надано інформацію про прповедення.
Участь взяли:</t>
    </r>
    <r>
      <rPr>
        <sz val="11"/>
        <rFont val="Times New Roman"/>
        <family val="1"/>
        <charset val="204"/>
      </rPr>
      <t>директор Департаменту соціальної та молодіжної політики Вінницької ОДА (Н.Заболотна),  заступник Вінницького міського голови (Г.Якубович), фахівець І категорії Відділу забезпечення зайнятості та соціального захисту інвалідів (І.Кучерук), керівниця програми "Молодіжний розвиток" Корпусу Миру США (Н.Бикова), депутат Вінницької обл ради (Л.Станіславенко), депутат Вінницької облради (А.Ковальов), заст директора Вінницього міського центру соц служб для сім'ї, дітей та молоді (Є.Козлов), заст директора Департаменту освіти Вінницької облради (І.Божок) та ін.</t>
    </r>
  </si>
  <si>
    <t>Сайт ВГО, Сайт Асоціації спортивних журналістів України</t>
  </si>
  <si>
    <t>Сайт ВГО, Вінницьке обласне телебачення "UA.Вінниця", Сайт Асоціації спортивних журналістів України, Соц мережі</t>
  </si>
  <si>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09.07.2019 №1/6-336/05-01
Зміни місця проведення
Погоджено листом Фонду від 28.08.2019 №02/21-402/05-01
Зміни суми заходу
Погоджено листом Фонду від 17.12.2019 № 02/20-1433/05-01</t>
    </r>
  </si>
  <si>
    <t>Зміна терміну і місця проведення заходу
Погоджено листом Фонду від 02.09.2019 №02/21-430/05-01
Збільшення тривалості заходу (до 3 днів)
Погоджено листом Фонду від 10.10.2019 №02/21-799/05-01
Зміни суми заходу
Погоджено листом Фонду від 17.12.2019 № 02/20-1433/05-01</t>
  </si>
  <si>
    <r>
      <rPr>
        <i/>
        <sz val="11"/>
        <color rgb="FFFF0000"/>
        <rFont val="Times New Roman"/>
        <family val="1"/>
        <charset val="204"/>
      </rPr>
      <t>Зміна терміну проведення заходу</t>
    </r>
    <r>
      <rPr>
        <sz val="11"/>
        <color rgb="FFFF0000"/>
        <rFont val="Times New Roman"/>
        <family val="1"/>
        <charset val="204"/>
      </rPr>
      <t xml:space="preserve">
Погоджено листом Фонду від 11.07.2019 №1/6-364/05-01
Зміна суми заходу, Погоджено листом Фонду від 17.12.2019 № 02/20-1434/05-01</t>
    </r>
  </si>
  <si>
    <t>Зміна суми заходу, Погоджено листом Фонду від 17.12.2019 № 02/20-1434/05-01</t>
  </si>
  <si>
    <t>10 грудня, м.Київ, вул.Інститутська, 4, готель "Україна"</t>
  </si>
  <si>
    <r>
      <t xml:space="preserve">Захід проведено.
Надано інформацію про прповедення.
</t>
    </r>
    <r>
      <rPr>
        <sz val="11"/>
        <rFont val="Times New Roman"/>
        <family val="1"/>
        <charset val="204"/>
      </rPr>
      <t>Участь взяли: ГО "ВАППЛІУ", ГО "КМАІ "Наша справа", ПОГ "Срібний млин", ГО "Харківська асоціація незрячих юристів, підприємство "Енерго-спектр", підприємство "Інвапром", ХОО ВОІ "Союз організацій інвалідів", ЖОГОІП "Рубікон", ПГОІ "Елкон-Дизайн", УТОС, ПОГ "кувп №1 УТОС", ПГО "Центр виробничої практики інвалідів АТО "Літопис", ЧООГОЛОМ "День", Кіровоградська обласна асамблея" та ін., фахівець Київського міського відділення ФСЗІ (Шитий О.С.), уповноважений Президента (Сушкевич В.М.)</t>
    </r>
  </si>
  <si>
    <t>10 грудня, м.Чергнігів, проспект Перемоги, 141, Деснянська районна рада</t>
  </si>
  <si>
    <r>
      <t xml:space="preserve">Захід проведено.
Надано інформацію про прповедення.
</t>
    </r>
    <r>
      <rPr>
        <sz val="11"/>
        <rFont val="Times New Roman"/>
        <family val="1"/>
        <charset val="204"/>
      </rPr>
      <t>Участь взяли: УНФДІЧ, Чернігівське ОВ УНФДІЧ, директор Чернігівського ОВ ФСЗІ (Лось І.І.), провідний економіст Чернігівського ОВ ФСЗІ (Мельникова Я.В.)</t>
    </r>
  </si>
  <si>
    <t>13 грудня, м.Київ, вул.Богомолця, 10</t>
  </si>
  <si>
    <r>
      <t xml:space="preserve">Захід проведено.
Надано інформацію про прповедення.
</t>
    </r>
    <r>
      <rPr>
        <sz val="11"/>
        <rFont val="Times New Roman"/>
        <family val="1"/>
        <charset val="204"/>
      </rPr>
      <t>Участь взяли: УНФДІЧ, Українська Асоціація "Чорнобиль" органів та військ МВС, фахівець 1 категорії Київського МВ ФСЗІ (Леонтьєва О.С.)</t>
    </r>
  </si>
  <si>
    <t>Надано Лист ГО від 20.12.2019 №91 щодо неможливості проведення заходу</t>
  </si>
  <si>
    <t>16 грудня, м.Київ</t>
  </si>
  <si>
    <r>
      <t>Захід проведено. 
Надано інформацію про проведення.
Участь взяли:</t>
    </r>
    <r>
      <rPr>
        <sz val="11"/>
        <rFont val="Times New Roman"/>
        <family val="1"/>
        <charset val="204"/>
      </rPr>
      <t xml:space="preserve"> Уповноважений ПУ з прав людей з інвалідн (Сушкевич В.),  Моніторингова місія ООН з прав людини в Україні (голова - Богнер М., спеціаліст -Мещанікова М.О., голова юрид відділу (Рінді Франческо), Офіс координатора системи ООН, Луганська молодіжна ГО "Асоціація молодих осіб з інвалідністю Східного Донбасу-Схід", ГО Черкаське обласне ГО "Життя без бар'єрів", ГО "Львівська обласна організація "Реабілітація осіб з інвалідністю", ГО "Асоціація захисту прав та допомоги людям з інвалідністю  відкриті серця", Житомирська обл організац людей з інвалідністю "Молодь. Жінка. Сім'я", ГС "Всеукраїнська ліга організацій осіб з інвалідністю по зору "Сучасний погляд", ГО "Полтавське міське ГО осіб з інвалідністю "Віра", ВГО УТОГ, ПОГ "Медіа центр НКСІУ", Український загальнонаціональний телеканал "1+1", Прес-служба ГС "ВГО "НАІУ"</t>
    </r>
  </si>
  <si>
    <t>Сайт ВГО, Фейсбук,</t>
  </si>
  <si>
    <t>10-12 грудня, Київська обл</t>
  </si>
  <si>
    <r>
      <t>Захід проведено. 
Надано інформацію про проведення.
Участь взяли:</t>
    </r>
    <r>
      <rPr>
        <sz val="11"/>
        <rFont val="Times New Roman"/>
        <family val="1"/>
        <charset val="204"/>
      </rPr>
      <t xml:space="preserve"> Київське ОВ ФСЗІ (Онопрієнко Л.М.), ГС "Федерація організацій осіб з інвалідністю з дитинства та батьків дітей з інвалідінстю України", ГО "Розправлені крила", ГО "Стимул - осіб з інвалідністю" та інші ГО</t>
    </r>
  </si>
  <si>
    <t>13 грудня, м.Харків, вул. Дмитрівська,5</t>
  </si>
  <si>
    <r>
      <t>Захід проведено.
Надано інформацію про прповедення.
Участь взяли:</t>
    </r>
    <r>
      <rPr>
        <sz val="11"/>
        <rFont val="Times New Roman"/>
        <family val="1"/>
        <charset val="204"/>
      </rPr>
      <t>Благодійний Фонд "Центр здоров'я і розвитку дитини", КУ "Центр соціальної реабілітації дітей з інвалідністю та людей з інвалідністю "Шанс" (м.Чугуїв), ГО УО ХФ "Особливі діти" (м.Харків)</t>
    </r>
  </si>
  <si>
    <t>11 грудня, приміщення Комунального закладу освіти "Жовтоводська спеціальна загальноосвітня школа" Дніпропетровська обл, м.Жовті Води, вул.Козацької Слави, 25</t>
  </si>
  <si>
    <r>
      <t>Захід проведено.
Надано інформацію про прповедення.
Участь взяли:</t>
    </r>
    <r>
      <rPr>
        <sz val="11"/>
        <rFont val="Times New Roman"/>
        <family val="1"/>
        <charset val="204"/>
      </rPr>
      <t>ГО "Захист прав осіб з інвалідністю внаслідок інтелектуальних порушень "Назустріч долі"</t>
    </r>
  </si>
  <si>
    <t>12 грудня, приміщення Костопільської районної ГО "Спілка батьків дітей та молоді-інвалідів "Сонячний промінь", Рівненська обл, м.Костопіль, вул.Лісна 1/2</t>
  </si>
  <si>
    <r>
      <t>Захід проведено.
Надано інформацію про прповедення.
Участь взяли:</t>
    </r>
    <r>
      <rPr>
        <sz val="11"/>
        <rFont val="Times New Roman"/>
        <family val="1"/>
        <charset val="204"/>
      </rPr>
      <t>Костопільська районна ГО "Спілка батьків дітей та молоді-інвалідів "Сонячний промінь"</t>
    </r>
  </si>
  <si>
    <t>13 грудня, приміщення Херсонської обл організації інвалідів "За рівні можливості", м.Херсон, провулок Комбайновий, 11-а</t>
  </si>
  <si>
    <r>
      <t>Захід проведено.
Надано інформацію про прповедення.
Участь взяли:</t>
    </r>
    <r>
      <rPr>
        <sz val="11"/>
        <rFont val="Times New Roman"/>
        <family val="1"/>
        <charset val="204"/>
      </rPr>
      <t xml:space="preserve">Херсонська обл організаця інвалідів "За рівні можливості", </t>
    </r>
  </si>
  <si>
    <t>12 грудня, приміщення ГО "Даруй тепло", м.Чернівці, вул.Мукачівська, 17А</t>
  </si>
  <si>
    <r>
      <t>Захід проведено.
Надано інформацію про прповедення.
Участь взяли:</t>
    </r>
    <r>
      <rPr>
        <sz val="11"/>
        <rFont val="Times New Roman"/>
        <family val="1"/>
        <charset val="204"/>
      </rPr>
      <t>регіональний координатор взаємодії з громадскістю Уповноваженого ВРУ з прав людини в Чернівецькій обл, ГО "Даруй тепло"</t>
    </r>
  </si>
  <si>
    <t>12 грудня, приміщ Благодійної установи "Медико-соціальний реабілітац центр "Дорога життя" Закарпатська обл, м.Ужгород, вул 8-березня, 46 В</t>
  </si>
  <si>
    <r>
      <t>Захід проведено.
Надано інформацію про прповедення.
Участь взяли:</t>
    </r>
    <r>
      <rPr>
        <sz val="11"/>
        <rFont val="Times New Roman"/>
        <family val="1"/>
        <charset val="204"/>
      </rPr>
      <t>представн Департаменту соц зах населення Закарпатської ОДА (Гула Л.І), Благодійна установа "Медико-соціальний реабілітац центр "Дорога життя"</t>
    </r>
  </si>
  <si>
    <t>5-6 грудня, м.Київ, вул.Р.Окіпної, 2, готельний комплекс "Турист", конференц-зал</t>
  </si>
  <si>
    <r>
      <t xml:space="preserve">Захід проведено.
Надано інформацію про прповедення.
</t>
    </r>
    <r>
      <rPr>
        <sz val="11"/>
        <rFont val="Times New Roman"/>
        <family val="1"/>
        <charset val="204"/>
      </rPr>
      <t>Участь взяли: Проект "Психічне здоров'я для України", Українське відділення міжнародної ГО "То-во євангелізації дітей", Соціальне підприємство "Good bread for Good People", Кременецький краєзнавчий музей, НДО члени ВГО "Коаліція"</t>
    </r>
  </si>
  <si>
    <t>03 грудня, м.Світловодськ, організація "Добрада"</t>
  </si>
  <si>
    <r>
      <t>Захід проведено.
Надано інформацію про прповедення.
Участь взяли:</t>
    </r>
    <r>
      <rPr>
        <sz val="11"/>
        <rFont val="Times New Roman"/>
        <family val="1"/>
        <charset val="204"/>
      </rPr>
      <t>головний спеціаліст Кіровоградського ОВ ФСЗІ (Супрун Т.В.), директор УТОС (Раєва В.М.), представники УТОС, голови районних організацій КООІ ВОІ СОІУ та члени організацій, Кременчуцька міська організація інвалідів СОІУ, Центр активної психологічної реабілітації "Добрада", головний архітектор (Батяшов С.О.), перший заступник міського голови (Балюк О.В.), начальник управління культури Світловодської міської ради (Клокар Н.І), представники департаменту інфраструктури та промисловості Кіровоградської ОДА</t>
    </r>
  </si>
  <si>
    <t>20 грудня, м.Красилів, Хмельн обл</t>
  </si>
  <si>
    <r>
      <t xml:space="preserve">Захід проведено.
Надано інформацію про прповедення.
</t>
    </r>
    <r>
      <rPr>
        <sz val="11"/>
        <rFont val="Times New Roman"/>
        <family val="1"/>
        <charset val="204"/>
      </rPr>
      <t>Участь взяли: Хмельницьке обласне товариство ВОІ СОІУ, Хмельницьке товариство молодих інвалідів, Красилівська міська рада Хмельницької обл, Хмельницьке обласне відділення ФСЗІ, Дунаєвське районне товариство осіб з інвалідністю, Волочиська міська організація осіб з інвалідінстю, ветеранів та учасників бойових дій "ІНВАЗАХИСТ-К",, Красилівське районне то-во інвалідів "Захист", Городоцьке районне то-во осіб з інвалідністю, Хмельницька міська організація осіб з інвалідністю, ветеранів та учасників бойових дій "АРС", Старокостянтинівська організація людей з інвалідністю "Життя без обмежень"</t>
    </r>
  </si>
  <si>
    <t>02 грудня, м.Рівне, майдан Просвіти, 1 к.201 РОДА</t>
  </si>
  <si>
    <r>
      <t xml:space="preserve">Захід проведено.
Надано інформацію про прповедення.
Участь взяли: </t>
    </r>
    <r>
      <rPr>
        <sz val="11"/>
        <rFont val="Times New Roman"/>
        <family val="1"/>
        <charset val="204"/>
      </rPr>
      <t>заст голови Рівненської облдержадмін (Гемберг С.С.), заст голови Рівненської облради (Бучинський О.А.), директор Рівненського ОВ ФСЗІ (Балахно С.М.), директор департаменту соцзахисту насел РОДА (Шамак О.О.), перший заст директора департам соц зах населення РОДА (Закусілова А.М.), заст директора департам соц захисту населення РОДА (Шевчук Т.В.), та ін</t>
    </r>
  </si>
  <si>
    <t>Сайт Рівненської ОДА, облради, департаменту соцзахисту, соцмережі</t>
  </si>
  <si>
    <t>13 грудня, м.Старобільськ, вул.Миру, 2, клуб "Ветеран"</t>
  </si>
  <si>
    <r>
      <t xml:space="preserve">Захід проведено.
Надано інформацію про прповедення.
</t>
    </r>
    <r>
      <rPr>
        <sz val="11"/>
        <rFont val="Times New Roman"/>
        <family val="1"/>
        <charset val="204"/>
      </rPr>
      <t>Участь взяли: Луганська обласна організація осіб з інвалідністю ВОІ "СОІУ", Донецька обл організація ВО "СОІУ", Лисичанське міське то-во інвалідів "Джерело", Сєвєродонецьке міське то-во інвалідів "Надія", Рубіжанська організація інвалідів, Старобільська районна організація інвадів, Луганське  обласне відділення ФСЗІ, інваліди АТО та ВПО</t>
    </r>
  </si>
  <si>
    <t>03 грудня, м.Івано-Франківськ</t>
  </si>
  <si>
    <r>
      <t xml:space="preserve">Захід проведено.
Надано інформацію про прповедення.
</t>
    </r>
    <r>
      <rPr>
        <sz val="11"/>
        <rFont val="Times New Roman"/>
        <family val="1"/>
        <charset val="204"/>
      </rPr>
      <t>Учась взяли:  директор ОВ ФСЗІ (Жураківський В.Ю..), директор департаменту соцполітики при ОДА (Корженьовський В.М.), заст директора департам соцполітики при МВК (Кузюк Н.М.), голови районних осередків ІФГОАІ ВОІ СОІУ, голова жіночого комітету ІФ ГОАІ, особи з інвалідністю області, учасники заходу</t>
    </r>
  </si>
  <si>
    <t>22 грудня, м.Чернігів, вул.Артема, 8</t>
  </si>
  <si>
    <r>
      <t xml:space="preserve">Захід проведено.
Надано інформацію про прповедення.
</t>
    </r>
    <r>
      <rPr>
        <sz val="11"/>
        <rFont val="Times New Roman"/>
        <family val="1"/>
        <charset val="204"/>
      </rPr>
      <t>Участь взяли: ГО Гіпократ, ГО ЧОО ВО СОІУ, зам директора Чернігівського обласного відділення ФСЗІ  (Падалка В.Б.), викладач ЧПБЛ (Ланько О.М.)</t>
    </r>
  </si>
  <si>
    <t>16 грудня, м.Павлоград, вул.Центральна, будинок культури ім.Кирова</t>
  </si>
  <si>
    <r>
      <t xml:space="preserve">Захід проведено.
Надано інформацію про прповедення.
Учась взяли: </t>
    </r>
    <r>
      <rPr>
        <sz val="11"/>
        <rFont val="Times New Roman"/>
        <family val="1"/>
        <charset val="204"/>
      </rPr>
      <t>головний бухгалтер ОВ ФСЗІ (Федорцова О.Н.), керівник УПСЗН (Бобравницька Л.В.), начальнику відділу взаємодії з роботодавцями Павлоградського міськрайонного центру "Зайнятості" (Ціпура С.І.)</t>
    </r>
  </si>
  <si>
    <t>29 листопада, м.Миколаїв, Миколаївський обласний Палац культури</t>
  </si>
  <si>
    <r>
      <t xml:space="preserve">Захід проведено.
Надано інформацію про прповедення.
</t>
    </r>
    <r>
      <rPr>
        <sz val="11"/>
        <rFont val="Times New Roman"/>
        <family val="1"/>
        <charset val="204"/>
      </rPr>
      <t>Участь взяли: Облдержадміністрація, Обласна рада, Департамент соц захисту населення ОДА, управління охорони здоров'я, обласний центр МСЕК, відділення ФСЗІ, управління Пенсійного фонду, управл містобудування та архітектури ОДА, обласний центр зайнятості, департамент, департамент освіти, науки та молоді, обласний центр соц служб для сім'ї, дітей та молоді, та ін.</t>
    </r>
  </si>
  <si>
    <t>Обласна та міська телерадіокомпанії, інформація на сайті Департаменту соцзахисту ОДА, на сайтах інтернет-видань.</t>
  </si>
  <si>
    <t>03 грудня, смт.Ратне</t>
  </si>
  <si>
    <r>
      <t xml:space="preserve">Захід проведено.
Надано інформацію про прповедення.
</t>
    </r>
    <r>
      <rPr>
        <sz val="11"/>
        <rFont val="Times New Roman"/>
        <family val="1"/>
        <charset val="204"/>
      </rPr>
      <t>Учась взяли: головний спеціаліт відділу освіти, молоді та спорту райдержадміністрації (Царук М),, керуючий справами Ратнівської селищної ради (Козловський В.), начальник управління соцзахисту Ратнівської райдержадмін (Бебес М.), заступник директора Ратнівської районної філії Волинського обл центру зайн, начальник надання соц послуг (С.Філюк)</t>
    </r>
  </si>
  <si>
    <t>Газета "Ратнівщина", соціальні мережі</t>
  </si>
  <si>
    <t>17-18 грудня, м.Хотин, м.Кіцмані</t>
  </si>
  <si>
    <r>
      <t xml:space="preserve">Захід проведено. 
Надано інформацію про проведення.
Участь взяли: </t>
    </r>
    <r>
      <rPr>
        <sz val="11"/>
        <rFont val="Times New Roman"/>
        <family val="1"/>
        <charset val="204"/>
      </rPr>
      <t>районні осередки інвалідів Чернівецької обласної організації інвалідів ВОІ СОІУ (Кельменський, Хотинський, Сокирянський, Вижницький, Путильський, Заставнянський, Сторожинецький, Кіцманський, Глибоцький, Новоселицький, Герцаївський) та міські осередки інвалідів (Чернівецький м.Чернівці та Новодністровський м.Новодністровськ), представник районних ОДА, керівники районних департам соцзахисту населення</t>
    </r>
  </si>
  <si>
    <t>06 грудня, м.Ужгород, пл.Народна, 4, приміщення Закарпатської ОДА</t>
  </si>
  <si>
    <r>
      <t xml:space="preserve">Захід проведено.
Надано інформацію про прповедення.
</t>
    </r>
    <r>
      <rPr>
        <sz val="11"/>
        <rFont val="Times New Roman"/>
        <family val="1"/>
        <charset val="204"/>
      </rPr>
      <t>Учась взяли: ВП ГО ВО СОІУ "Закарпатське обласне то-во осіб з інвалідністю", голови районних організацій осіб з інвалідністю області, директор Закарпатського ОВ ФСЗІ (Андрій Воробець), начальник ДПІ у м.Ужгород (В.Дюлай),, директор департаменту соцзахисту Закарпатськ ОДА (Н.Омельянюк), начальник відділу у справах осіб з інвалідн та ветеранів департаменту соцзахисту Закарпатської ОДА (В.Пфайфер) та ін</t>
    </r>
  </si>
  <si>
    <t>Фейсбук,</t>
  </si>
  <si>
    <t>02-04 грудня, м.Київ, Велика окружна дорога, 4Б, готель "Тиса", ВРУ, вул.Грушевського, 5</t>
  </si>
  <si>
    <r>
      <t xml:space="preserve">Захід проведено.
Надано інформацію про прповедення.
</t>
    </r>
    <r>
      <rPr>
        <sz val="11"/>
        <rFont val="Times New Roman"/>
        <family val="1"/>
        <charset val="204"/>
      </rPr>
      <t>Участь взяли: представники 23 обласних осередків СОІУ, голова ВРУ (Разумков Д.О.), заст Голову Комітету ВРУ з пит соц політики та заїхисту прав ветеранів (Королевська Н.Ю., член фракції ВРУ "Батьківщина" (Соболєв С.В.), директор ФСЗІ (Сіроштан А.Г.), нач відділу ФСЗІ (Рева В.Г) та ін</t>
    </r>
  </si>
  <si>
    <t>13 грудня, Пуща-Водиця, вул.Юнкерова, 58, Манаторій "Маяк"</t>
  </si>
  <si>
    <r>
      <t xml:space="preserve">Захід проведено.
Надано інформацію про прповедення.
</t>
    </r>
    <r>
      <rPr>
        <sz val="11"/>
        <rFont val="Times New Roman"/>
        <family val="1"/>
        <charset val="204"/>
      </rPr>
      <t>Участь взяли: фахівець Київського міського відділення (Гальченко О.В.), представники департаментів Київської, Вінницької, Кіровоградської, Херсонської, Черкаської обл та м.Києва, стомотерапевт Всеукраїнського проктологічного центру МКЛ №18 (Морозовська С.І.), волонтери, члени ГО стомованих хворих України</t>
    </r>
  </si>
  <si>
    <t>02.09                                                                            м. Київ</t>
  </si>
  <si>
    <r>
      <rPr>
        <u/>
        <sz val="12"/>
        <rFont val="Times New Roman"/>
        <family val="1"/>
        <charset val="204"/>
      </rPr>
      <t>Круглий стіл</t>
    </r>
    <r>
      <rPr>
        <sz val="12"/>
        <rFont val="Times New Roman"/>
        <family val="1"/>
        <charset val="204"/>
      </rPr>
      <t xml:space="preserve"> </t>
    </r>
    <r>
      <rPr>
        <b/>
        <sz val="12"/>
        <rFont val="Times New Roman"/>
        <family val="1"/>
        <charset val="204"/>
      </rPr>
      <t>«Працевлаштування людей з інвалідністю. Досвід та практика в Німеччині»</t>
    </r>
  </si>
  <si>
    <t>Міжнародна благодійна організація «Німецько-Українська партнерська мережа», ГС "ВГО "Національна Асамблея людей з інвалідністю України"</t>
  </si>
  <si>
    <t xml:space="preserve">Офіційний сайт ГС "ВГО "Національної Асамблеї людей з інвалідністю України" 
</t>
  </si>
  <si>
    <t>03.09                                                                            м. Київ</t>
  </si>
  <si>
    <r>
      <rPr>
        <u/>
        <sz val="12"/>
        <rFont val="Times New Roman"/>
        <family val="1"/>
        <charset val="204"/>
      </rPr>
      <t>Тренінг</t>
    </r>
    <r>
      <rPr>
        <b/>
        <sz val="12"/>
        <rFont val="Times New Roman"/>
        <family val="1"/>
        <charset val="204"/>
      </rPr>
      <t xml:space="preserve">  «Менеджмент та моніторинг соціальних підприємств людей з інвалідністю. Досвід Німеччини»</t>
    </r>
  </si>
  <si>
    <t>04 - 07.09                                                                            м. Женева</t>
  </si>
  <si>
    <r>
      <rPr>
        <u/>
        <sz val="12"/>
        <rFont val="Times New Roman"/>
        <family val="1"/>
        <charset val="204"/>
      </rPr>
      <t>Участь</t>
    </r>
    <r>
      <rPr>
        <b/>
        <sz val="12"/>
        <rFont val="Times New Roman"/>
        <family val="1"/>
        <charset val="204"/>
      </rPr>
      <t xml:space="preserve"> у 22-й сесії Комітету ООН з прав осіб з інвалідністю </t>
    </r>
  </si>
  <si>
    <t xml:space="preserve">Міжнародний </t>
  </si>
  <si>
    <t>Всеукраїнське товариство глухих,   Асоціація захисту прав та допомоги людям з інвалідністю «Відкритті серця»,  Житомирська обласна організація «Молодь. Жінка. Сім’я»,  Львівська обласна організація « Реабілітація осіб з інвалідністю»,  Чернівецька обласна організація людей з інвалідністю «Лідер», Ukrainian public organization  of persons with disabilities, users of psychiatric help "USER",   Фундація « Захист прав дітей»,  Українська  Гельсінська спілка з прав людини, ГС "ВГО "Національна Асамблея людей з інвалідністю України"</t>
  </si>
  <si>
    <t>16 - 19.09                                                                            м. Київ</t>
  </si>
  <si>
    <r>
      <rPr>
        <u/>
        <sz val="12"/>
        <rFont val="Times New Roman"/>
        <family val="1"/>
        <charset val="204"/>
      </rPr>
      <t>Тренінг</t>
    </r>
    <r>
      <rPr>
        <b/>
        <sz val="12"/>
        <rFont val="Times New Roman"/>
        <family val="1"/>
        <charset val="204"/>
      </rPr>
      <t xml:space="preserve"> для тренерів з Раннього втручання
</t>
    </r>
    <r>
      <rPr>
        <sz val="12"/>
        <rFont val="Times New Roman"/>
        <family val="1"/>
        <charset val="204"/>
      </rPr>
      <t>(В рамках проекту «Участь громадянського суспільства у розбудові національної системи раннього втручання з її пілотуванням в чотирьох областях України (2019-2020)»)</t>
    </r>
    <r>
      <rPr>
        <b/>
        <sz val="12"/>
        <rFont val="Times New Roman"/>
        <family val="1"/>
        <charset val="204"/>
      </rPr>
      <t xml:space="preserve">
</t>
    </r>
  </si>
  <si>
    <t xml:space="preserve">SOFT Tulip, Socires, 
Благодійна установа «Навчально-реабілітаційний центр «Джерело», ГС "ВГО "Національна Асамблея людей з інвалідністю України"
</t>
  </si>
  <si>
    <t>23 - 24.09                                                                            м. Сєвєродонецьк</t>
  </si>
  <si>
    <r>
      <rPr>
        <u/>
        <sz val="12"/>
        <rFont val="Times New Roman"/>
        <family val="1"/>
        <charset val="204"/>
      </rPr>
      <t>Тренінг</t>
    </r>
    <r>
      <rPr>
        <b/>
        <sz val="12"/>
        <rFont val="Times New Roman"/>
        <family val="1"/>
        <charset val="204"/>
      </rPr>
      <t xml:space="preserve"> «Проведення гендерного аудиту доступності»  </t>
    </r>
  </si>
  <si>
    <t>ООН Жінки,                                                                                 Луганська обласна молодіжна громадська організація «Асоціація молодих інвалідів Східного Донбасу-Схід», ГС "ВГО "Національна Асамблея людей з інвалідністю України"</t>
  </si>
  <si>
    <t>02.10                                        м. Київ</t>
  </si>
  <si>
    <r>
      <rPr>
        <u/>
        <sz val="12"/>
        <rFont val="Times New Roman"/>
        <family val="1"/>
        <charset val="204"/>
      </rPr>
      <t>Інформаційний семінар</t>
    </r>
    <r>
      <rPr>
        <sz val="12"/>
        <rFont val="Times New Roman"/>
        <family val="1"/>
        <charset val="204"/>
      </rPr>
      <t xml:space="preserve"> для викладачів університету «КРОК» </t>
    </r>
    <r>
      <rPr>
        <b/>
        <sz val="12"/>
        <rFont val="Times New Roman"/>
        <family val="1"/>
        <charset val="204"/>
      </rPr>
      <t>«Інклюзивна освіта у вищих закладах освіти»</t>
    </r>
  </si>
  <si>
    <t xml:space="preserve">Обласний </t>
  </si>
  <si>
    <t>Університет «КРОК», ГС "ВГО "Національна Асамблея людей з інвалідністю України"</t>
  </si>
  <si>
    <t>Офіційний сайт ГС "ВГО "Національна Асамблея людей з інвалідністю України"</t>
  </si>
  <si>
    <t>04.10                                        м. Одеса</t>
  </si>
  <si>
    <r>
      <rPr>
        <u/>
        <sz val="12"/>
        <rFont val="Times New Roman"/>
        <family val="1"/>
        <charset val="204"/>
      </rPr>
      <t>Семінар-тренінг</t>
    </r>
    <r>
      <rPr>
        <sz val="12"/>
        <rFont val="Times New Roman"/>
        <family val="1"/>
        <charset val="204"/>
      </rPr>
      <t xml:space="preserve"> з питань забезпечення безбар’єрного доступу до судових установ маломобільних груп населення, етики спілкування з людьми з інвалідністю, їх правового статусу                                            </t>
    </r>
    <r>
      <rPr>
        <b/>
        <sz val="12"/>
        <rFont val="Times New Roman"/>
        <family val="1"/>
        <charset val="204"/>
      </rPr>
      <t>«Інклюзивний суд: основні поняття і шляхи розвитку»</t>
    </r>
  </si>
  <si>
    <t>ВГОІ «Правозахисна спілка інвалідів», ГС "ВГО "Національна Асамблея людей з інвалідністю України"</t>
  </si>
  <si>
    <t>10.10                                                      м. Київ</t>
  </si>
  <si>
    <r>
      <rPr>
        <u/>
        <sz val="12"/>
        <rFont val="Times New Roman"/>
        <family val="1"/>
        <charset val="204"/>
      </rPr>
      <t>Тренінг-семінар</t>
    </r>
    <r>
      <rPr>
        <b/>
        <sz val="12"/>
        <rFont val="Times New Roman"/>
        <family val="1"/>
        <charset val="204"/>
      </rPr>
      <t xml:space="preserve"> «Супровід, етика спілкування та перевезення пасажирів з інвалідністю»
</t>
    </r>
    <r>
      <rPr>
        <sz val="12"/>
        <rFont val="Times New Roman"/>
        <family val="1"/>
        <charset val="204"/>
      </rPr>
      <t>В рамках проекту АТ «Укрзалізниця» «Спеціалізована школа провідника»</t>
    </r>
    <r>
      <rPr>
        <b/>
        <sz val="12"/>
        <rFont val="Times New Roman"/>
        <family val="1"/>
        <charset val="204"/>
      </rPr>
      <t xml:space="preserve">
</t>
    </r>
  </si>
  <si>
    <t xml:space="preserve">АТ «Укрзалізниця», ГС "ВГО "Національна Асамблея людей з інвалідністю України" </t>
  </si>
  <si>
    <t>11.10                                                         м. Київ</t>
  </si>
  <si>
    <r>
      <rPr>
        <u/>
        <sz val="12"/>
        <rFont val="Times New Roman"/>
        <family val="1"/>
        <charset val="204"/>
      </rPr>
      <t>Онлайн - семінар (вебінар)</t>
    </r>
    <r>
      <rPr>
        <b/>
        <sz val="12"/>
        <rFont val="Times New Roman"/>
        <family val="1"/>
        <charset val="204"/>
      </rPr>
      <t xml:space="preserve"> «Моніторинг включення стандартів Конвенції про права осіб з інвалідністю та інших стандартів рівності до Національної стратегії у сфері прав людини, інших довгострокових рішень»
</t>
    </r>
    <r>
      <rPr>
        <sz val="12"/>
        <rFont val="Times New Roman"/>
        <family val="1"/>
        <charset val="204"/>
      </rPr>
      <t>В рамках проекту «Імплементація Національної стратегії у сфері прав людини як шлях до зменшення дискримінації людей з інвалідністю»</t>
    </r>
    <r>
      <rPr>
        <b/>
        <sz val="12"/>
        <rFont val="Times New Roman"/>
        <family val="1"/>
        <charset val="204"/>
      </rPr>
      <t xml:space="preserve">
</t>
    </r>
  </si>
  <si>
    <t xml:space="preserve">Посольство Великої Британії в Україні, ГС "ВГО "Національна Асамблея людей з інвалідністю України" </t>
  </si>
  <si>
    <t>24 - 26.10                                                                                       м. Краматорськ</t>
  </si>
  <si>
    <r>
      <rPr>
        <u/>
        <sz val="12"/>
        <rFont val="Times New Roman"/>
        <family val="1"/>
        <charset val="204"/>
      </rPr>
      <t>Тренінг</t>
    </r>
    <r>
      <rPr>
        <b/>
        <sz val="12"/>
        <rFont val="Times New Roman"/>
        <family val="1"/>
        <charset val="204"/>
      </rPr>
      <t xml:space="preserve"> партнерських неурядових організацій: тренінги 
Trainings of partner NGOs: trainings
</t>
    </r>
  </si>
  <si>
    <t xml:space="preserve">Save the Children,  ГС "ВГО "Національна Асамблея людей з інвалідністю України" </t>
  </si>
  <si>
    <t>28.10                                                                                       м. Київ</t>
  </si>
  <si>
    <r>
      <rPr>
        <u/>
        <sz val="12"/>
        <rFont val="Times New Roman"/>
        <family val="1"/>
        <charset val="204"/>
      </rPr>
      <t>Фокус-групи</t>
    </r>
    <r>
      <rPr>
        <b/>
        <sz val="12"/>
        <rFont val="Times New Roman"/>
        <family val="1"/>
        <charset val="204"/>
      </rPr>
      <t xml:space="preserve"> з питань виборчого права людей з інвалідністю в Україні.</t>
    </r>
  </si>
  <si>
    <t xml:space="preserve">IFES, ГС "ВГО "Національна Асамблея людей з інвалідністю України" </t>
  </si>
  <si>
    <t>29.10                                       м. Київ</t>
  </si>
  <si>
    <r>
      <rPr>
        <u/>
        <sz val="12"/>
        <rFont val="Times New Roman"/>
        <family val="1"/>
        <charset val="204"/>
      </rPr>
      <t xml:space="preserve">Тренінг-семінар </t>
    </r>
    <r>
      <rPr>
        <b/>
        <sz val="12"/>
        <rFont val="Times New Roman"/>
        <family val="1"/>
        <charset val="204"/>
      </rPr>
      <t xml:space="preserve">«Методи продуктивного і безпечного супроводу пасажирів з інвалідністю на авіатранспорті»
</t>
    </r>
  </si>
  <si>
    <t xml:space="preserve">ТОВ «Аерохендлінг», ГС "ВГО "Національна Асамблея людей з інвалідністю України" </t>
  </si>
  <si>
    <t>12.11                                                          м. Сєвєродонецьк</t>
  </si>
  <si>
    <r>
      <rPr>
        <u/>
        <sz val="12"/>
        <rFont val="Times New Roman"/>
        <family val="1"/>
        <charset val="204"/>
      </rPr>
      <t>Тренінг</t>
    </r>
    <r>
      <rPr>
        <b/>
        <sz val="12"/>
        <rFont val="Times New Roman"/>
        <family val="1"/>
        <charset val="204"/>
      </rPr>
      <t xml:space="preserve"> «Посилення захисту прав жінок з інвалідністю та зміцнення їхніх можливостей. Включення рекомендацій гендерного аудиту доступності у місцеві програми та бюджети»  </t>
    </r>
    <r>
      <rPr>
        <sz val="12"/>
        <rFont val="Times New Roman"/>
        <family val="1"/>
        <charset val="204"/>
      </rPr>
      <t xml:space="preserve">(для представників місцевих органів державної влади) </t>
    </r>
  </si>
  <si>
    <t xml:space="preserve">ООН Жінки,                                                                                 Луганська обласна молодіжна громадська організація «Асоціація молодих інвалідів Східного Донбасу-Схід», ГС "ВГО "Національна Асамблея людей з інвалідністю України" (НАІУ) </t>
  </si>
  <si>
    <t xml:space="preserve">Офіційний сайт ГС "ВГО "Національна Асамблея людей з інвалідністю України" (НАІУ) 
</t>
  </si>
  <si>
    <t>13-14.11                                                          м. Сєвєродонецьк</t>
  </si>
  <si>
    <r>
      <rPr>
        <u/>
        <sz val="12"/>
        <rFont val="Times New Roman"/>
        <family val="1"/>
        <charset val="204"/>
      </rPr>
      <t>Тренінг</t>
    </r>
    <r>
      <rPr>
        <b/>
        <sz val="12"/>
        <rFont val="Times New Roman"/>
        <family val="1"/>
        <charset val="204"/>
      </rPr>
      <t xml:space="preserve"> «Посилення захисту прав жінок з інвалідністю та зміцнення їхніх можливостей. Включення рекомендацій гендерного аудиту доступності у місцеві програми та бюджети» </t>
    </r>
    <r>
      <rPr>
        <sz val="12"/>
        <rFont val="Times New Roman"/>
        <family val="1"/>
        <charset val="204"/>
      </rPr>
      <t>(для лідерів та представників громадських організацій осіб з інвалідністю)</t>
    </r>
  </si>
  <si>
    <t>21.11                                                          м. Київ</t>
  </si>
  <si>
    <r>
      <rPr>
        <u/>
        <sz val="12"/>
        <rFont val="Times New Roman"/>
        <family val="1"/>
        <charset val="204"/>
      </rPr>
      <t xml:space="preserve">Тренінг </t>
    </r>
    <r>
      <rPr>
        <b/>
        <sz val="12"/>
        <rFont val="Times New Roman"/>
        <family val="1"/>
        <charset val="204"/>
      </rPr>
      <t>«Запобігання та протидія дискримінації за ознакою інвалідності, інтегрування стандартів Конвенції про права осіб з інвалідністю до довгострокових рішень з прав людини»</t>
    </r>
  </si>
  <si>
    <t xml:space="preserve">Посольство Великої Британії в Україні, ГС "ВГО "Національна Асамблея людей з інвалідністю України" (НАІУ) </t>
  </si>
  <si>
    <t>21-22.11                                                          м. Київ</t>
  </si>
  <si>
    <r>
      <rPr>
        <u/>
        <sz val="12"/>
        <rFont val="Times New Roman"/>
        <family val="1"/>
        <charset val="204"/>
      </rPr>
      <t>Спеціалізована виставка</t>
    </r>
    <r>
      <rPr>
        <b/>
        <sz val="12"/>
        <rFont val="Times New Roman"/>
        <family val="1"/>
        <charset val="204"/>
      </rPr>
      <t xml:space="preserve"> Інклюзивна Україна 2019: інклюзивне обладнання, технології та устаткування для людей з інвалідністю</t>
    </r>
  </si>
  <si>
    <t xml:space="preserve">ГО «Всеукраїнська організація Союз осіб з інвалідністю України», ГС "ВГО "Національна Асамблея людей з інвалідністю України" (НАІУ) </t>
  </si>
  <si>
    <t>22-23.11                                                          м. Київ</t>
  </si>
  <si>
    <r>
      <t xml:space="preserve">Забезпечення участі батьків дітей з інвалідністю, активістів Форуму «Батьки за раннє втручання» у </t>
    </r>
    <r>
      <rPr>
        <u/>
        <sz val="12"/>
        <rFont val="Times New Roman"/>
        <family val="1"/>
        <charset val="204"/>
      </rPr>
      <t>Форумі</t>
    </r>
    <r>
      <rPr>
        <b/>
        <sz val="12"/>
        <rFont val="Times New Roman"/>
        <family val="1"/>
        <charset val="204"/>
      </rPr>
      <t xml:space="preserve"> «Навчання без перешкод: як зробити українські школи інклюзивними»</t>
    </r>
  </si>
  <si>
    <t xml:space="preserve">Фонд «Відродження», 
Міністерство освіти і науки України, 
ГО «Смарт освіта», ГС "ВГО "Національна Асамблея людей з інвалідністю України" (НАІУ)
</t>
  </si>
  <si>
    <t>27.11                                                          м. Київ</t>
  </si>
  <si>
    <r>
      <rPr>
        <u/>
        <sz val="12"/>
        <rFont val="Times New Roman"/>
        <family val="1"/>
        <charset val="204"/>
      </rPr>
      <t>Круглий стіл</t>
    </r>
    <r>
      <rPr>
        <b/>
        <sz val="12"/>
        <rFont val="Times New Roman"/>
        <family val="1"/>
        <charset val="204"/>
      </rPr>
      <t xml:space="preserve"> «Права жінок з інвалідністю: прогрес, бар’єри, ініціативи»  </t>
    </r>
  </si>
  <si>
    <t>ООН Жінки, ГС "ВГО "Національна Асамблея людей з інвалідністю України" (НАІУ)</t>
  </si>
  <si>
    <t>01 жовтня-05 грудня приміщення ГО «Лярш Ковчег», м. Львів, вул. Чигиринська,75</t>
  </si>
  <si>
    <t>01 жовтня- 05 грудня, приміщення ГО «Діти сонця», м. Житомир вул. Тараса Бульби-Боровця, 6</t>
  </si>
  <si>
    <r>
      <t xml:space="preserve">Захід проведено.
Надано інформацію про прповедення.
Участь взяли: </t>
    </r>
    <r>
      <rPr>
        <sz val="11"/>
        <rFont val="Times New Roman"/>
        <family val="1"/>
        <charset val="204"/>
      </rPr>
      <t>Регіональні організації – члени ВГО «Коаліція» затвердженні за окремим списком, а саме: Житомирська обласна громадська організація „Діти сонця”.</t>
    </r>
  </si>
  <si>
    <t>01 жовтня- 05грудня, приміщення ГО «Добродій», м. Бориспіль Київської обл., вул. Київський Шлях, 31</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</si>
  <si>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Громадська організація «Фонд підтримки молоді та культури „Добродій”.</t>
    </r>
  </si>
  <si>
    <t>01 жовтня-05 грудня, приміщення ГО «Зоря надії», вул. Дубенська, 21, м. Кременець Тернопільська область</t>
  </si>
  <si>
    <r>
      <t>Захід проведено.
Надано інформацію про прповедення.
Участь взяли:</t>
    </r>
    <r>
      <rPr>
        <sz val="11"/>
        <rFont val="Times New Roman"/>
        <family val="1"/>
        <charset val="204"/>
      </rPr>
      <t>Регіональні організації – члени ВГО «Коаліція» затвердженні за окремим списком, а саме: Громадська організація «Товариство батьків дітей - інвалідів та їх друзів «Зоря надії».</t>
    </r>
  </si>
  <si>
    <t>01 жовтня-05 грудня, приміщення ГО «Логос», м. Чернігів, пр-кт Миру, 40</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</si>
  <si>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Чернігівська обласна громадська організація інвалідів «Логос».</t>
    </r>
  </si>
  <si>
    <r>
      <t xml:space="preserve">Захід проведено.
Надано інформацію про прповедення.
Участь взяли: </t>
    </r>
    <r>
      <rPr>
        <sz val="11"/>
        <rFont val="Times New Roman"/>
        <family val="1"/>
        <charset val="204"/>
      </rPr>
      <t>Регіональні організації – члени ВГО «Коаліція» затвердженні за окремим списком, а саме: Громадська організація «Лярш «Ковчег».</t>
    </r>
  </si>
  <si>
    <t>01 жовтня-05 грудня, приміщення ГО «Надія Отинії», вул. Шевченка, 2, смт. Отинія, Коломийський р-н, Івано-Франківська обл.</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</si>
  <si>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Громадська організація молодих інвалідів та їхніх батьків «Надія Отинії».</t>
    </r>
  </si>
  <si>
    <t>01 жовтня-05 грудня, приміщення ГО «Назустріч долі», вул. Козацької Слави, 25, м. Жовті Води, Дніпропетровська обл.</t>
  </si>
  <si>
    <r>
      <t>Захід проведено.
Надано інформацію про прповедення.
Участь взяли:</t>
    </r>
    <r>
      <rPr>
        <sz val="11"/>
        <rFont val="Times New Roman"/>
        <family val="1"/>
        <charset val="204"/>
      </rPr>
      <t>Регіональні організації – члени ВГО «Коаліція» затвердженні за окремим списком, а саме: Громадська організація «Захист прав осіб з інвалідністю внаслідок інтелектуальних порушень «Назустріч долі».</t>
    </r>
  </si>
  <si>
    <t>01 жовтня-05 грудня, приміщення ГО «Насіння надії», м. Бердичів, Житомирська обл., вул. Європейська, 106</t>
  </si>
  <si>
    <r>
      <t xml:space="preserve">Захід проведено.
Надано інформацію про прповедення.
Участь взяли: </t>
    </r>
    <r>
      <rPr>
        <sz val="11"/>
        <rFont val="Times New Roman"/>
        <family val="1"/>
        <charset val="204"/>
      </rPr>
      <t>Регіональні організації – члени ВГО «Коаліція» затвердженні за окремим списком, а саме: Бердичівська міськрайонна громадська організація «Навчально-реабілітаційний центр для неповносправних дітей «Насіння надії».</t>
    </r>
  </si>
  <si>
    <t>01 жовтня-05 грудня, приміщення ГО «Світло Христове», Львівська обл., м. Сокаль, вул. Чайковського, 42.</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</si>
  <si>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Громадська організація «Сокальська районна молодіжна організація «Світло Христове».</t>
    </r>
  </si>
  <si>
    <t>01 жовтня-05 грудня, приміщення ГО «Сонячні діти Херсонщини», м. Херсон, Мікрорайон 4, пр-кт. Будівельників,20</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</si>
  <si>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Херсонська обласна організація підтримки дітей з синдромом Дауна і їхніх сімей «Сонячні діти Херсонщини».</t>
    </r>
  </si>
  <si>
    <t>01 жовтня-05 грудня, приміщення ГО «Тавор», Вул. Грушевського, 16, м. Новий Розділ Львівської обл.</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</si>
  <si>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Громадська організація "Центр організації дозвілля для осіб з особливими потребами "Тавор".</t>
    </r>
  </si>
  <si>
    <t>01 жовтня-05 грудня, приміщення ГО «Турбота», м. Шостка, Сумської обл., вул. Робоча, 5</t>
  </si>
  <si>
    <r>
      <t xml:space="preserve">Захід проведено.
Надано інформацію про прповедення.
Участь взяли: </t>
    </r>
    <r>
      <rPr>
        <sz val="11"/>
        <rFont val="Times New Roman"/>
        <family val="1"/>
        <charset val="204"/>
      </rPr>
      <t>Регіональні організації – члени ВГО «Коаліція» затвердженні за окремим списком, а саме: Громадська організація «Товариство допомоги особам з інвалідністю «Турбота».</t>
    </r>
  </si>
  <si>
    <t>01 жовтня-05 грудня, приміщення ГО «Школа-сходинки», м. Київ, вул. Заболотного, 146</t>
  </si>
  <si>
    <r>
      <t>Захід проведено.
Надано інформацію про прповедення.
Участь взяли:</t>
    </r>
    <r>
      <rPr>
        <sz val="11"/>
        <rFont val="Times New Roman"/>
        <family val="1"/>
        <charset val="204"/>
      </rPr>
      <t>Регіональні організації – члени ВГО «Коаліція» затвердженні за окремим списком, а саме: Громадська організація «Школа-сходинки».</t>
    </r>
  </si>
  <si>
    <t>01 жовтня-05 грудня, приміщення ГО «Вінниця ДАУН СИНДРОМ», м. Вінниця, вул. Матроса Кішки, 10</t>
  </si>
  <si>
    <r>
      <t>Захід проведено.
Надано інформацію про прповедення.
Участь взяли:</t>
    </r>
    <r>
      <rPr>
        <sz val="11"/>
        <rFont val="Times New Roman"/>
        <family val="1"/>
        <charset val="204"/>
      </rPr>
      <t>Регіональні організації – члени ВГО «Коаліція» затвердженні за окремим списком, а саме: Громадська організація «Вінниця ДАУН СИНДРОМ».</t>
    </r>
  </si>
  <si>
    <t>01 жовтня-05 грудня, приміщення ГО «Надія», м. Дрогобич, Львівської обл., вул. В.Чорновола,4</t>
  </si>
  <si>
    <r>
      <t>Захід проведено.
Надано інформацію про прповедення.
Участь взяли:</t>
    </r>
    <r>
      <rPr>
        <sz val="11"/>
        <rFont val="Times New Roman"/>
        <family val="1"/>
        <charset val="204"/>
      </rPr>
      <t xml:space="preserve"> Регіональні організації – члени ВГО «Коаліція» затвердженні за окремим списком, а саме: Дрогобицьке добровільне товариство захисту дітей-інвалідів «Надія».</t>
    </r>
  </si>
  <si>
    <t>08-10 листопада, навчально-відновлювальний центр УТОГ (НВЦ) м.Київ, Пуща-Водиця, вул.Курортна,6</t>
  </si>
  <si>
    <r>
      <t xml:space="preserve">Захід проведено. 
Надано інформацію про проведення заходу.
</t>
    </r>
    <r>
      <rPr>
        <sz val="11"/>
        <rFont val="Times New Roman"/>
        <family val="1"/>
        <charset val="204"/>
      </rPr>
      <t>Участь взяли:ВГО "Спортивна федерац глухих Укр", Київ, Донецька обл, Полтавська обл, Одеська, Харківська обл, Дніпропетровська, Львівська обл, еркаська обл</t>
    </r>
  </si>
  <si>
    <t>11 грудня,
м. Вінниця</t>
  </si>
  <si>
    <t>Зміна місця проведення заходу
Погоджено листом Фонду від 13.09.2019 №02/21-522/05-02
Зміна суми, кількості учасників заходу
Погоджено листом Фонду від 05.12.2019 №02/20-1325/05-01
Зміна суми 
Погоджено листом Фонду від 24.12.2019 №02/21-1500/05-01</t>
  </si>
  <si>
    <t>Зміна суми заходу
Погоджено листом Фонду від 20.11.2019 №02/20-1166/05-01
Зміна суми, кількості учасників заходу
Погоджено листом Фонду від 05.12.2019 №02/20-1325/05-01
Зміна суми заходу
Погоджено листом Фонду від 24.12.2019 №02/21-1500/05-01</t>
  </si>
  <si>
    <r>
      <rPr>
        <i/>
        <sz val="11"/>
        <color indexed="10"/>
        <rFont val="Times New Roman"/>
        <family val="1"/>
        <charset val="204"/>
      </rPr>
      <t>Зміна терміну проведення</t>
    </r>
    <r>
      <rPr>
        <sz val="11"/>
        <color indexed="10"/>
        <rFont val="Times New Roman"/>
        <family val="1"/>
        <charset val="204"/>
      </rPr>
      <t xml:space="preserve">
Погоджено листом Фонду від 07.11.2019
 №02/21-1067/05-01
Зміна суми та кількості учасників заходу
Погоджено листом Фонду від 24.12.2019 №02/21-1500/05-01</t>
    </r>
  </si>
  <si>
    <t>Зміна суми заходу
Погоджено листом Фонду від 24.12.2019 №02/21-1500/05-01</t>
  </si>
  <si>
    <r>
      <t xml:space="preserve">Захід проведено.
Надано інформацію про прповедення.
</t>
    </r>
    <r>
      <rPr>
        <sz val="11"/>
        <rFont val="Times New Roman"/>
        <family val="1"/>
        <charset val="204"/>
      </rPr>
      <t>Участь взяли:ГС "Сучасний погляд", ВХМТ "Служіння незрячим", Київська спеціалізоівана школа №5, Львівська спеціалізована школа №100, Одеська спеціалізована школа №93, Харківська спеціалізована школа ім.В.Г.Короленка, Одеська національна наукова бібліотека, представник Одеського ОВ ФСЗІ (Ракова В.М.), представн департаменту соціальної та сімейної політики Одеської державної адміністрації (Ільїна Н.)</t>
    </r>
  </si>
  <si>
    <t>16.01.2019 р.,                                м. Київ</t>
  </si>
  <si>
    <t>ТОВ «Інтеравіа», Національна Асамблея людей з інвалідністю України (НАІУ)</t>
  </si>
  <si>
    <t>24.01.2019 р.,                                м. Київ</t>
  </si>
  <si>
    <t>28 – 29.01.2019 р.,                                 м. Краматорськ</t>
  </si>
  <si>
    <t xml:space="preserve">Міжнародна фундація виборчих систем (IFES), Національна Асамблея людей з інвалідністю України (НАІУ) </t>
  </si>
  <si>
    <t>30.01.2019 р.,                                м. Київ</t>
  </si>
  <si>
    <t xml:space="preserve">HealthProm,
Мінсоцполітики, Національна Асамблея людей з інвалідністю України (НАІУ) </t>
  </si>
  <si>
    <r>
      <rPr>
        <u/>
        <sz val="11"/>
        <rFont val="Times New Roman"/>
        <family val="1"/>
        <charset val="204"/>
      </rPr>
      <t>Тренінг</t>
    </r>
    <r>
      <rPr>
        <b/>
        <sz val="11"/>
        <rFont val="Times New Roman"/>
        <family val="1"/>
        <charset val="204"/>
      </rPr>
      <t xml:space="preserve"> «Методи продуктивного і безпечного супроводу пасажирів з інвалідністю на авіатранспорті»
</t>
    </r>
  </si>
  <si>
    <r>
      <rPr>
        <u/>
        <sz val="11"/>
        <rFont val="Times New Roman"/>
        <family val="1"/>
        <charset val="204"/>
      </rPr>
      <t>Обговорення</t>
    </r>
    <r>
      <rPr>
        <b/>
        <sz val="11"/>
        <rFont val="Times New Roman"/>
        <family val="1"/>
        <charset val="204"/>
      </rPr>
      <t xml:space="preserve"> проекту Державного стандарту надання послуги раннього втручанні та інших актуальних питань
</t>
    </r>
    <r>
      <rPr>
        <sz val="11"/>
        <rFont val="Times New Roman"/>
        <family val="1"/>
        <charset val="204"/>
      </rPr>
      <t>(В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що фінансується Європейською комісією)</t>
    </r>
  </si>
  <si>
    <r>
      <rPr>
        <u/>
        <sz val="11"/>
        <rFont val="Times New Roman"/>
        <family val="1"/>
        <charset val="204"/>
      </rPr>
      <t xml:space="preserve">Регіональний семінар </t>
    </r>
    <r>
      <rPr>
        <b/>
        <sz val="11"/>
        <rFont val="Times New Roman"/>
        <family val="1"/>
        <charset val="204"/>
      </rPr>
      <t>«Методологія проведення аудиту доступності об’єктів виборчих дільниць, підготовка рекомендацій та планування стратегії змін на рівні регіону»</t>
    </r>
  </si>
  <si>
    <t>07.02.2019 р.,                                м. Київ</t>
  </si>
  <si>
    <t>Міжнародний</t>
  </si>
  <si>
    <t xml:space="preserve">ПРООН, 
ВООЗ, 
МОП, Національна Асамблея людей з інвалідністю України (НАІУ)
</t>
  </si>
  <si>
    <t>08.02.2019 р.,                                м. Київ</t>
  </si>
  <si>
    <t xml:space="preserve">Генеральна прокуратура України, Національна Асамблея людей з інвалідністю України (НАІУ)
</t>
  </si>
  <si>
    <t>16-17.02.2019 р.,                                Київська обл.</t>
  </si>
  <si>
    <t>Міжнародна фугндація виборчих систем (IFES), Національна Асамблея людей з інвалідністю України (НАІУ)</t>
  </si>
  <si>
    <t>18 – 20.02.2019 р.,                                                             м. Вінниця</t>
  </si>
  <si>
    <t>USAID, Національна Асамблея людей з інвалідністю України (НАІУ)</t>
  </si>
  <si>
    <t>19.02.2019 р., м. Київ</t>
  </si>
  <si>
    <t xml:space="preserve">Аудит доступності приміщень Товариства Червоного Хреста України 
</t>
  </si>
  <si>
    <t xml:space="preserve">Товариства Червоного Хреста України, Національна Асамблея людей з інвалідністю України (НАІУ) </t>
  </si>
  <si>
    <t>21, 28.02.2019 р., м. Львів</t>
  </si>
  <si>
    <t>Міжнародна фундація виборчих систем (IFES), Національна Асамблея людей з інвалідністю України (НАІУ)</t>
  </si>
  <si>
    <t>21.02.2019 р.,                                                   м. Київ</t>
  </si>
  <si>
    <r>
      <t xml:space="preserve">UD Summit – Саміт з Універсального дизайну
</t>
    </r>
    <r>
      <rPr>
        <sz val="11"/>
        <rFont val="Times New Roman"/>
        <family val="1"/>
        <charset val="204"/>
      </rPr>
      <t xml:space="preserve">(В рамках спільної Програми ПРООН, ВООЗ та МОП «Сприяння інтеграційній політиці та послугам людей з інвалідністю в Україні) </t>
    </r>
    <r>
      <rPr>
        <b/>
        <sz val="11"/>
        <rFont val="Times New Roman"/>
        <family val="1"/>
        <charset val="204"/>
      </rPr>
      <t xml:space="preserve">
</t>
    </r>
  </si>
  <si>
    <r>
      <t xml:space="preserve">Аудит доступності приміщень Генеральної прокуратури України 
                                                                                                                       </t>
    </r>
    <r>
      <rPr>
        <u/>
        <sz val="11"/>
        <rFont val="Times New Roman"/>
        <family val="1"/>
        <charset val="204"/>
      </rPr>
      <t>Обстеження 6 локацій:</t>
    </r>
    <r>
      <rPr>
        <sz val="11"/>
        <rFont val="Times New Roman"/>
        <family val="1"/>
        <charset val="204"/>
      </rPr>
      <t xml:space="preserve">
1. вул. Різницька 13/15;
2. вул. Борисоглібська 18;
3. вул. Московська 8;
4. вул. Ісаакяна 17;
5. вул. Антонова 2а;
6. вул. Петлюри 7/9</t>
    </r>
    <r>
      <rPr>
        <b/>
        <sz val="11"/>
        <rFont val="Times New Roman"/>
        <family val="1"/>
        <charset val="204"/>
      </rPr>
      <t xml:space="preserve">
</t>
    </r>
  </si>
  <si>
    <r>
      <rPr>
        <u/>
        <sz val="11"/>
        <rFont val="Times New Roman"/>
        <family val="1"/>
        <charset val="204"/>
      </rPr>
      <t xml:space="preserve">Регіональний семінар </t>
    </r>
    <r>
      <rPr>
        <b/>
        <sz val="11"/>
        <rFont val="Times New Roman"/>
        <family val="1"/>
        <charset val="204"/>
      </rPr>
      <t xml:space="preserve">«Методологія проведення аудиту доступності об’єктів виборчих дільниць, підготовка рекомендацій та планування стратегії змін на рівні регіону»
</t>
    </r>
  </si>
  <si>
    <r>
      <rPr>
        <u/>
        <sz val="11"/>
        <rFont val="Times New Roman"/>
        <family val="1"/>
        <charset val="204"/>
      </rPr>
      <t>Бізнес-тренінг</t>
    </r>
    <r>
      <rPr>
        <b/>
        <sz val="11"/>
        <rFont val="Times New Roman"/>
        <family val="1"/>
        <charset val="204"/>
      </rPr>
      <t xml:space="preserve"> із розвитку та просування малого бізнесу  «Алгоритми успіху» 
(для ФОП, що працюють у сфері надання послуг населенню)
</t>
    </r>
    <r>
      <rPr>
        <sz val="11"/>
        <rFont val="Times New Roman"/>
        <family val="1"/>
        <charset val="204"/>
      </rPr>
      <t>(В рамках Міжнародного проекту «Тренінги, розширення економічних можливостей, допоміжні технології та послуги медичної/фізичної реабілітації», за фінансової  підтримки Агентства США з міжнародного розвитку USAID)</t>
    </r>
    <r>
      <rPr>
        <b/>
        <sz val="11"/>
        <rFont val="Times New Roman"/>
        <family val="1"/>
        <charset val="204"/>
      </rPr>
      <t xml:space="preserve">
</t>
    </r>
  </si>
  <si>
    <r>
      <rPr>
        <u/>
        <sz val="11"/>
        <rFont val="Times New Roman"/>
        <family val="1"/>
        <charset val="204"/>
      </rPr>
      <t>Засідання</t>
    </r>
    <r>
      <rPr>
        <b/>
        <sz val="11"/>
        <rFont val="Times New Roman"/>
        <family val="1"/>
        <charset val="204"/>
      </rPr>
      <t xml:space="preserve"> ради Програми «Сприяння інтеграційній політиці та послугам людей з інвалідністю в Україні» 
</t>
    </r>
  </si>
  <si>
    <t>01-02.04                               м. Київ</t>
  </si>
  <si>
    <r>
      <rPr>
        <u/>
        <sz val="12"/>
        <rFont val="Times New Roman"/>
        <family val="1"/>
        <charset val="204"/>
      </rPr>
      <t xml:space="preserve">Курс підвищення кваліфікації </t>
    </r>
    <r>
      <rPr>
        <sz val="12"/>
        <rFont val="Times New Roman"/>
        <family val="1"/>
        <charset val="204"/>
      </rPr>
      <t xml:space="preserve">директорів Департаментів соціального захисту населення, директорів обласних центрів соціальних служб для сім’ї, дітей та молоді
за темою тематичного короткострокового семінару:
</t>
    </r>
    <r>
      <rPr>
        <b/>
        <sz val="12"/>
        <rFont val="Times New Roman"/>
        <family val="1"/>
        <charset val="204"/>
      </rPr>
      <t>«Місце послуги раннього втручання у державній системі надання послуг для дітей з інвалідністю або ризиком отримання інвалідності»</t>
    </r>
    <r>
      <rPr>
        <sz val="12"/>
        <rFont val="Times New Roman"/>
        <family val="1"/>
        <charset val="204"/>
      </rPr>
      <t xml:space="preserve">
</t>
    </r>
  </si>
  <si>
    <t>Міністерство соціальної політики України, проект Twinning ,,Підтримка органів влади України в розробці законодавчих та адміністративних засад для запровадження системи раннього втручання та реабілітації дітей з інвалідністю і дітей, які мають ризик отримати інвалідність”, Національна Асамблея людей з інвалідністю України</t>
  </si>
  <si>
    <t>04.04                               м. Київ</t>
  </si>
  <si>
    <r>
      <rPr>
        <u/>
        <sz val="12"/>
        <rFont val="Times New Roman"/>
        <family val="1"/>
        <charset val="204"/>
      </rPr>
      <t>Робоча сесія</t>
    </r>
    <r>
      <rPr>
        <sz val="12"/>
        <rFont val="Times New Roman"/>
        <family val="1"/>
        <charset val="204"/>
      </rPr>
      <t xml:space="preserve"> </t>
    </r>
    <r>
      <rPr>
        <b/>
        <sz val="12"/>
        <rFont val="Times New Roman"/>
        <family val="1"/>
        <charset val="204"/>
      </rPr>
      <t>щодо реалізації політичного права осіб з інтелектуальною та психоемоціональною інвалідністю</t>
    </r>
  </si>
  <si>
    <t>Міжнародна фундація виборчих систем (IFES), Національна Асамблея людей з інвалідністю України</t>
  </si>
  <si>
    <t>15-16.04                                                              м. Київ</t>
  </si>
  <si>
    <r>
      <rPr>
        <u/>
        <sz val="12"/>
        <rFont val="Times New Roman"/>
        <family val="1"/>
        <charset val="204"/>
      </rPr>
      <t>Семінар</t>
    </r>
    <r>
      <rPr>
        <sz val="12"/>
        <rFont val="Times New Roman"/>
        <family val="1"/>
        <charset val="204"/>
      </rPr>
      <t xml:space="preserve"> </t>
    </r>
    <r>
      <rPr>
        <b/>
        <sz val="12"/>
        <rFont val="Times New Roman"/>
        <family val="1"/>
        <charset val="204"/>
      </rPr>
      <t>«Кадрове діловодство для бухгалтера, керівника, менеджера HR»</t>
    </r>
    <r>
      <rPr>
        <sz val="12"/>
        <rFont val="Times New Roman"/>
        <family val="1"/>
        <charset val="204"/>
      </rPr>
      <t xml:space="preserve">
В рамках проекту «Підприємства людей з інвалідністю: від викликів бізнесу до рішення»
</t>
    </r>
  </si>
  <si>
    <t xml:space="preserve">МБО «Німецько-українська партнерська мережа»,
Організація «Професійне консультування по робочим проектам і проектам розвитку підприємств людей з інвалідністю» (FAF)/ Берлін (Німеччина), Національна Асамблея людей з інвалідністю України
</t>
  </si>
  <si>
    <t>18 – 19.04                                                     м. Харків</t>
  </si>
  <si>
    <t>23.04                                                              м. Київ</t>
  </si>
  <si>
    <t>Аудит доступності будівлі та прилеглої території Національного музею історії України для МГН</t>
  </si>
  <si>
    <t>Національний музей історії України, Національна Асамблея людей з інвалідністю України</t>
  </si>
  <si>
    <t xml:space="preserve">Офіційний сайт Національної Асамблеї інвалідів України (НАІУ) 
</t>
  </si>
  <si>
    <t>06.05                                                       м. Ужгород</t>
  </si>
  <si>
    <r>
      <rPr>
        <u/>
        <sz val="12"/>
        <rFont val="Times New Roman"/>
        <family val="1"/>
        <charset val="204"/>
      </rPr>
      <t>Робоча зустріч</t>
    </r>
    <r>
      <rPr>
        <sz val="12"/>
        <rFont val="Times New Roman"/>
        <family val="1"/>
        <charset val="204"/>
      </rPr>
      <t xml:space="preserve"> </t>
    </r>
    <r>
      <rPr>
        <b/>
        <sz val="12"/>
        <rFont val="Times New Roman"/>
        <family val="1"/>
        <charset val="204"/>
      </rPr>
      <t>Закарпатської обласної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</si>
  <si>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 xml:space="preserve"> HealthProm (Лондон), Національна Асамблея людей з інвалідністю України</t>
  </si>
  <si>
    <t xml:space="preserve">12.05                                               Запорізька обл.,
с. Преображенка
</t>
  </si>
  <si>
    <r>
      <rPr>
        <u/>
        <sz val="12"/>
        <rFont val="Times New Roman"/>
        <family val="1"/>
        <charset val="204"/>
      </rPr>
      <t>Робоча зустріч</t>
    </r>
    <r>
      <rPr>
        <sz val="12"/>
        <rFont val="Times New Roman"/>
        <family val="1"/>
        <charset val="204"/>
      </rPr>
      <t xml:space="preserve"> </t>
    </r>
    <r>
      <rPr>
        <b/>
        <sz val="12"/>
        <rFont val="Times New Roman"/>
        <family val="1"/>
        <charset val="204"/>
      </rPr>
      <t>Запорізької обласної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</si>
  <si>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12.05                                                       м. Одеса</t>
  </si>
  <si>
    <r>
      <rPr>
        <u/>
        <sz val="12"/>
        <rFont val="Times New Roman"/>
        <family val="1"/>
        <charset val="204"/>
      </rPr>
      <t>Робоча зустріч</t>
    </r>
    <r>
      <rPr>
        <sz val="12"/>
        <rFont val="Times New Roman"/>
        <family val="1"/>
        <charset val="204"/>
      </rPr>
      <t xml:space="preserve"> </t>
    </r>
    <r>
      <rPr>
        <b/>
        <sz val="12"/>
        <rFont val="Times New Roman"/>
        <family val="1"/>
        <charset val="204"/>
      </rPr>
      <t>Одеської обласної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</si>
  <si>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13 – 15.05                                      м. Київ</t>
  </si>
  <si>
    <r>
      <rPr>
        <u/>
        <sz val="12"/>
        <rFont val="Times New Roman"/>
        <family val="1"/>
        <charset val="204"/>
      </rPr>
      <t>Тренінг</t>
    </r>
    <r>
      <rPr>
        <sz val="12"/>
        <rFont val="Times New Roman"/>
        <family val="1"/>
        <charset val="204"/>
      </rPr>
      <t xml:space="preserve"> </t>
    </r>
    <r>
      <rPr>
        <b/>
        <sz val="12"/>
        <rFont val="Times New Roman"/>
        <family val="1"/>
        <charset val="204"/>
      </rPr>
      <t>з використання спрощеної мови в реалізації політичного права осіб з інтелектуальною та психоемоціональною інвалідністю</t>
    </r>
    <r>
      <rPr>
        <sz val="12"/>
        <rFont val="Times New Roman"/>
        <family val="1"/>
        <charset val="204"/>
      </rPr>
      <t xml:space="preserve">
</t>
    </r>
  </si>
  <si>
    <t>Організація з безпеки і співробітництва в Європі (ОБСЄ), Національна Асамблея людей з інвалідністю України</t>
  </si>
  <si>
    <t>14 – 16.05                                     м. Київ</t>
  </si>
  <si>
    <r>
      <rPr>
        <u/>
        <sz val="12"/>
        <rFont val="Times New Roman"/>
        <family val="1"/>
        <charset val="204"/>
      </rPr>
      <t>Бізнес-тренінг</t>
    </r>
    <r>
      <rPr>
        <sz val="12"/>
        <rFont val="Times New Roman"/>
        <family val="1"/>
        <charset val="204"/>
      </rPr>
      <t xml:space="preserve"> </t>
    </r>
    <r>
      <rPr>
        <b/>
        <sz val="12"/>
        <rFont val="Times New Roman"/>
        <family val="1"/>
        <charset val="204"/>
      </rPr>
      <t xml:space="preserve">із розвитку та просування малого бізнесу  «Алгоритми успіху» </t>
    </r>
    <r>
      <rPr>
        <sz val="12"/>
        <rFont val="Times New Roman"/>
        <family val="1"/>
        <charset val="204"/>
      </rPr>
      <t xml:space="preserve">
(для ФОП, що працюють у сфері ІТ-технологій, веб-дизайну, інтернет-магазин тощо)
(В рамках Міжнародного проекту «Тренінги, розширення економічних можливостей, допоміжні технології та послуги медичної/фізичної реабілітації», за фінансової  підтримки Агентства США з міжнародного розвитку USAID)</t>
    </r>
    <r>
      <rPr>
        <b/>
        <sz val="12"/>
        <rFont val="Times New Roman"/>
        <family val="1"/>
        <charset val="204"/>
      </rPr>
      <t xml:space="preserve">
</t>
    </r>
  </si>
  <si>
    <t>USAID, Національна Асамблея людей з інвалідністю України</t>
  </si>
  <si>
    <t>15.05                                     м. Ужгород</t>
  </si>
  <si>
    <t>17.05                                     м. Дніпро</t>
  </si>
  <si>
    <r>
      <rPr>
        <u/>
        <sz val="12"/>
        <rFont val="Times New Roman"/>
        <family val="1"/>
        <charset val="204"/>
      </rPr>
      <t>Робоча зустріч</t>
    </r>
    <r>
      <rPr>
        <sz val="12"/>
        <rFont val="Times New Roman"/>
        <family val="1"/>
        <charset val="204"/>
      </rPr>
      <t xml:space="preserve"> </t>
    </r>
    <r>
      <rPr>
        <b/>
        <sz val="12"/>
        <rFont val="Times New Roman"/>
        <family val="1"/>
        <charset val="204"/>
      </rPr>
      <t>Дніпропетровської обласної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</si>
  <si>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17.05                                     м. Вінниця</t>
  </si>
  <si>
    <r>
      <rPr>
        <u/>
        <sz val="12"/>
        <rFont val="Times New Roman"/>
        <family val="1"/>
        <charset val="204"/>
      </rPr>
      <t>Робоча зустріч</t>
    </r>
    <r>
      <rPr>
        <sz val="12"/>
        <rFont val="Times New Roman"/>
        <family val="1"/>
        <charset val="204"/>
      </rPr>
      <t xml:space="preserve"> </t>
    </r>
    <r>
      <rPr>
        <b/>
        <sz val="12"/>
        <rFont val="Times New Roman"/>
        <family val="1"/>
        <charset val="204"/>
      </rPr>
      <t>Вінницької обласної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</si>
  <si>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17.05                                     м. Маріуполь</t>
  </si>
  <si>
    <r>
      <rPr>
        <u/>
        <sz val="12"/>
        <rFont val="Times New Roman"/>
        <family val="1"/>
        <charset val="204"/>
      </rPr>
      <t>Робоча зустріч</t>
    </r>
    <r>
      <rPr>
        <sz val="12"/>
        <rFont val="Times New Roman"/>
        <family val="1"/>
        <charset val="204"/>
      </rPr>
      <t xml:space="preserve"> </t>
    </r>
    <r>
      <rPr>
        <b/>
        <sz val="12"/>
        <rFont val="Times New Roman"/>
        <family val="1"/>
        <charset val="204"/>
      </rPr>
      <t>Маріупольської місцевої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</si>
  <si>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19.05                                     м. Харків</t>
  </si>
  <si>
    <r>
      <rPr>
        <u/>
        <sz val="12"/>
        <rFont val="Times New Roman"/>
        <family val="1"/>
        <charset val="204"/>
      </rPr>
      <t xml:space="preserve">Робоча зустріч </t>
    </r>
    <r>
      <rPr>
        <b/>
        <sz val="12"/>
        <rFont val="Times New Roman"/>
        <family val="1"/>
        <charset val="204"/>
      </rPr>
      <t>Харківської обласної платформи Всеукраїнського форуму «Батьки за раннє втручання в Україні»</t>
    </r>
    <r>
      <rPr>
        <sz val="12"/>
        <rFont val="Times New Roman"/>
        <family val="1"/>
        <charset val="204"/>
      </rPr>
      <t xml:space="preserve">
(В рамках проекту «Підсилення спроможності громадських організацій, що керуються батьками, підтримувати здійснення реформ, спрямованих на права та потреби дітей з інвалідністю раннього віку в Україні»)
</t>
    </r>
  </si>
  <si>
    <t>21 – 22.05                                             м. Дніпро</t>
  </si>
  <si>
    <r>
      <rPr>
        <u/>
        <sz val="12"/>
        <rFont val="Times New Roman"/>
        <family val="1"/>
        <charset val="204"/>
      </rPr>
      <t xml:space="preserve">Семінар </t>
    </r>
    <r>
      <rPr>
        <b/>
        <sz val="12"/>
        <rFont val="Times New Roman"/>
        <family val="1"/>
        <charset val="204"/>
      </rPr>
      <t>«Кадрове діловодство для бухгалтера, керівника, менеджера HR»</t>
    </r>
    <r>
      <rPr>
        <sz val="12"/>
        <rFont val="Times New Roman"/>
        <family val="1"/>
        <charset val="204"/>
      </rPr>
      <t xml:space="preserve">
(В рамках реалізації проекту «Підприємства людей з інвалідністю: від викликів бізнесу до рішення»)
</t>
    </r>
  </si>
  <si>
    <t>МБО «Німецько-українська партнерська мережа» за підтримки організації «Професійне консультування по робочим проектам і проектам розвитку підприємств людей з інвалідністю» (FAF) Берлін (Німеччина), Національна Асамблея людей з інвалідністю України</t>
  </si>
  <si>
    <t>21 – 22.05                                                  м. Київ</t>
  </si>
  <si>
    <r>
      <rPr>
        <u/>
        <sz val="12"/>
        <rFont val="Times New Roman"/>
        <family val="1"/>
        <charset val="204"/>
      </rPr>
      <t>Тренінг</t>
    </r>
    <r>
      <rPr>
        <sz val="12"/>
        <rFont val="Times New Roman"/>
        <family val="1"/>
        <charset val="204"/>
      </rPr>
      <t xml:space="preserve"> </t>
    </r>
    <r>
      <rPr>
        <b/>
        <sz val="12"/>
        <rFont val="Times New Roman"/>
        <family val="1"/>
        <charset val="204"/>
      </rPr>
      <t>для громадських організацій з інвалідністю та представників державних структур «Посилення спроможності громадських організацій людей з інвалідністю в процесі підготовки звіту до Комітету ООН з прав осіб з інвалідністю»</t>
    </r>
  </si>
  <si>
    <t>ПРООН, Національна Асамблея людей з інвалідністю України</t>
  </si>
  <si>
    <t>23.05                                                  м. Київ</t>
  </si>
  <si>
    <r>
      <rPr>
        <u/>
        <sz val="12"/>
        <rFont val="Times New Roman"/>
        <family val="1"/>
        <charset val="204"/>
      </rPr>
      <t>Всеукраїнська конференція</t>
    </r>
    <r>
      <rPr>
        <sz val="12"/>
        <rFont val="Times New Roman"/>
        <family val="1"/>
        <charset val="204"/>
      </rPr>
      <t xml:space="preserve"> </t>
    </r>
    <r>
      <rPr>
        <b/>
        <sz val="12"/>
        <rFont val="Times New Roman"/>
        <family val="1"/>
        <charset val="204"/>
      </rPr>
      <t>«Забезпечення виборчих прав громадян з інвалідністю в Україні: Від реалій до інклюзії»</t>
    </r>
  </si>
  <si>
    <t>IFES, Національна Асамблея людей з інвалідністю України</t>
  </si>
  <si>
    <t>23-26.05                                       м. Сєвєродонецьк</t>
  </si>
  <si>
    <r>
      <rPr>
        <u/>
        <sz val="12"/>
        <rFont val="Times New Roman"/>
        <family val="1"/>
        <charset val="204"/>
      </rPr>
      <t>Інклюзивна соціокультурна програма</t>
    </r>
    <r>
      <rPr>
        <sz val="12"/>
        <rFont val="Times New Roman"/>
        <family val="1"/>
        <charset val="204"/>
      </rPr>
      <t xml:space="preserve">
</t>
    </r>
    <r>
      <rPr>
        <b/>
        <sz val="12"/>
        <rFont val="Times New Roman"/>
        <family val="1"/>
        <charset val="204"/>
      </rPr>
      <t>«Впровадження  інклюзивних практик взаємодії в напрямку інтеграції дітей та молоді з інвалідністю в Луганській області»</t>
    </r>
    <r>
      <rPr>
        <sz val="12"/>
        <rFont val="Times New Roman"/>
        <family val="1"/>
        <charset val="204"/>
      </rPr>
      <t xml:space="preserve">
</t>
    </r>
  </si>
  <si>
    <t>Луганська обласна молодіжна громадська організація «Асоціація молодих інвалідів Східного Донбасу-Схід», Національна Асамблея людей з інвалідністю України</t>
  </si>
  <si>
    <t>01-04.07                           м. Київ</t>
  </si>
  <si>
    <r>
      <rPr>
        <u/>
        <sz val="12"/>
        <rFont val="Times New Roman"/>
        <family val="1"/>
        <charset val="204"/>
      </rPr>
      <t>Тренінг для тренерів</t>
    </r>
    <r>
      <rPr>
        <b/>
        <sz val="12"/>
        <rFont val="Times New Roman"/>
        <family val="1"/>
        <charset val="204"/>
      </rPr>
      <t xml:space="preserve"> з Раннього втручання
</t>
    </r>
    <r>
      <rPr>
        <sz val="12"/>
        <rFont val="Times New Roman"/>
        <family val="1"/>
        <charset val="204"/>
      </rPr>
      <t>(В рамках проекту «Участь громадянського суспільства у розбудові національної системи раннього втручання з її пілотуванням в чотирьох областях України (2019-2020)»)</t>
    </r>
    <r>
      <rPr>
        <b/>
        <sz val="12"/>
        <rFont val="Times New Roman"/>
        <family val="1"/>
        <charset val="204"/>
      </rPr>
      <t xml:space="preserve">
</t>
    </r>
  </si>
  <si>
    <t xml:space="preserve">SOFT Tulip, Socires, 
Благодійна установа «Навчально-реабілітаційний центр «Джерело», Національна Асамблея людей з інвалідністю України
</t>
  </si>
  <si>
    <t>05.07                           м. Київ</t>
  </si>
  <si>
    <t>Перше засідання Національної ради з питань раннього втручання</t>
  </si>
  <si>
    <t>міжнародний</t>
  </si>
  <si>
    <t>Міністерство соціальної політики України, Національна Асамблея людей з інвалідністю України</t>
  </si>
  <si>
    <r>
      <rPr>
        <u/>
        <sz val="12"/>
        <rFont val="Times New Roman"/>
        <family val="1"/>
        <charset val="204"/>
      </rPr>
      <t>Обстеження</t>
    </r>
    <r>
      <rPr>
        <b/>
        <sz val="12"/>
        <rFont val="Times New Roman"/>
        <family val="1"/>
        <charset val="204"/>
      </rPr>
      <t xml:space="preserve"> будівлі та прилеглої території ДП «Національний центр ділового та культурного співробітництва «Український дім» щодо їх доступності для маломобільних груп населення </t>
    </r>
  </si>
  <si>
    <t>ДП «Національний центр ділового та культурного співробітництва «Український дім», Національна Асамблея людей з інвалідністю України</t>
  </si>
  <si>
    <t>08 – 09.08                                                  м. Вінниця</t>
  </si>
  <si>
    <r>
      <rPr>
        <u/>
        <sz val="12"/>
        <rFont val="Times New Roman"/>
        <family val="1"/>
        <charset val="204"/>
      </rPr>
      <t xml:space="preserve">Тренінг </t>
    </r>
    <r>
      <rPr>
        <b/>
        <sz val="12"/>
        <rFont val="Times New Roman"/>
        <family val="1"/>
        <charset val="204"/>
      </rPr>
      <t xml:space="preserve">«Контроль за витратами програм»
</t>
    </r>
  </si>
  <si>
    <t>ООН Жінки, ГС "ВГО "Національна Асамблея людей з інвалідністю України"</t>
  </si>
  <si>
    <t xml:space="preserve">Офіційний сайт ГС "ВГО Національна Асамблея людей з інвалідністю України" (НАІУ) 
</t>
  </si>
  <si>
    <t xml:space="preserve">14 – 16.08                                                     Львівська обл., Західний реабілітаційно-спортивний центр НКСІУ      </t>
  </si>
  <si>
    <r>
      <rPr>
        <u/>
        <sz val="12"/>
        <rFont val="Times New Roman"/>
        <family val="1"/>
        <charset val="204"/>
      </rPr>
      <t xml:space="preserve">Тренінг </t>
    </r>
    <r>
      <rPr>
        <b/>
        <sz val="12"/>
        <rFont val="Times New Roman"/>
        <family val="1"/>
        <charset val="204"/>
      </rPr>
      <t>«Права дівчат та жінок з інвалідністю:  міжнародні зобов’язання України, їх моніторинг та адвокатування»</t>
    </r>
  </si>
  <si>
    <t xml:space="preserve">17 – 18.08                                                     Львівська обл., Західний реабілітаційно-спортивний центр НКСІУ      </t>
  </si>
  <si>
    <r>
      <rPr>
        <u/>
        <sz val="12"/>
        <rFont val="Times New Roman"/>
        <family val="1"/>
        <charset val="204"/>
      </rPr>
      <t>Тренінг</t>
    </r>
    <r>
      <rPr>
        <b/>
        <sz val="12"/>
        <rFont val="Times New Roman"/>
        <family val="1"/>
        <charset val="204"/>
      </rPr>
      <t xml:space="preserve"> «Маркетинг та фандрайзинг для соціальних підприємств НУО»</t>
    </r>
  </si>
  <si>
    <t xml:space="preserve">17 – 19.08                                                     Львівська обл., Західний реабілітаційно-спортивний центр НКСІУ      </t>
  </si>
  <si>
    <r>
      <rPr>
        <u/>
        <sz val="12"/>
        <rFont val="Times New Roman"/>
        <family val="1"/>
        <charset val="204"/>
      </rPr>
      <t>Тренінг</t>
    </r>
    <r>
      <rPr>
        <b/>
        <sz val="12"/>
        <rFont val="Times New Roman"/>
        <family val="1"/>
        <charset val="204"/>
      </rPr>
      <t xml:space="preserve"> «Запобігання та протидія дискримінації за ознакою інвалідності та стану здоров’я. Імплементація Конвенції ООН про права осіб з інвалідністю»  </t>
    </r>
  </si>
  <si>
    <t>Посольство Великої Британії в Україні, ГС "ВГО "Національна Асамблея людей з інвалідністю України"</t>
  </si>
  <si>
    <t>02.12                                                                    м. Краматорськ</t>
  </si>
  <si>
    <r>
      <t>Група підтримки батьків</t>
    </r>
    <r>
      <rPr>
        <sz val="12"/>
        <rFont val="Times New Roman"/>
        <family val="1"/>
        <charset val="204"/>
      </rPr>
      <t xml:space="preserve">
(В рамках заходу провести засідання з експертом для відповіді на запитання батьків та вихователів)
(В рамках проекту «Інклюзивні послуги для всіх: посилення доступу до освіти та інших послуг для дітей з обмеженими можливостями на сході України»)</t>
    </r>
    <r>
      <rPr>
        <u/>
        <sz val="12"/>
        <rFont val="Times New Roman"/>
        <family val="1"/>
        <charset val="204"/>
      </rPr>
      <t xml:space="preserve">
</t>
    </r>
    <r>
      <rPr>
        <sz val="12"/>
        <rFont val="Times New Roman"/>
        <family val="1"/>
        <charset val="204"/>
      </rPr>
      <t xml:space="preserve">
</t>
    </r>
    <r>
      <rPr>
        <b/>
        <sz val="12"/>
        <rFont val="Times New Roman"/>
        <family val="1"/>
        <charset val="204"/>
      </rPr>
      <t xml:space="preserve">
</t>
    </r>
  </si>
  <si>
    <t>Save the Children International in Ukraine (SCI), ГС "ВГО "Національна Асамблея людей з інвалідністю України" (НАІУ)</t>
  </si>
  <si>
    <t>04.12                                                                    м. Сєвєродонецьк</t>
  </si>
  <si>
    <r>
      <t xml:space="preserve">Сеанс сенсибілізації з місцевими ЗМІ
</t>
    </r>
    <r>
      <rPr>
        <sz val="12"/>
        <rFont val="Times New Roman"/>
        <family val="1"/>
        <charset val="204"/>
      </rPr>
      <t xml:space="preserve">(В рамках проекту «Інклюзивні послуги для всіх: посилення доступу до освіти та інших послуг для дітей з обмеженими можливостями на сході України»)
</t>
    </r>
  </si>
  <si>
    <t>04 - 06.12                                                                    м. Київ</t>
  </si>
  <si>
    <r>
      <rPr>
        <u/>
        <sz val="12"/>
        <rFont val="Times New Roman"/>
        <family val="1"/>
        <charset val="204"/>
      </rPr>
      <t>Тренінг</t>
    </r>
    <r>
      <rPr>
        <b/>
        <sz val="12"/>
        <rFont val="Times New Roman"/>
        <family val="1"/>
        <charset val="204"/>
      </rPr>
      <t xml:space="preserve"> «Загальна короткострокова програма з питань забезпечення прав і інтересів осіб з інвалідністю»</t>
    </r>
  </si>
  <si>
    <t xml:space="preserve">USG Українська школа урядування, 
Посольство Великої Британії в Україні, ГС "ВГО "Національна Асамблея людей з інвалідністю України" (НАІУ)
</t>
  </si>
  <si>
    <t>05.12                                                                    м. Київ</t>
  </si>
  <si>
    <r>
      <rPr>
        <u/>
        <sz val="12"/>
        <rFont val="Times New Roman"/>
        <family val="1"/>
        <charset val="204"/>
      </rPr>
      <t>Круглий стіл</t>
    </r>
    <r>
      <rPr>
        <b/>
        <sz val="12"/>
        <rFont val="Times New Roman"/>
        <family val="1"/>
        <charset val="204"/>
      </rPr>
      <t xml:space="preserve"> «Ґендерний аудит доступності: розширення прав жінок з інвалідністю»</t>
    </r>
  </si>
  <si>
    <t>Міністерство розвитку громад та територій України, ГС "ВГО "Національна Асамблея людей з інвалідністю України" (НАІУ)</t>
  </si>
  <si>
    <t>05.12                                                                    м. Сєвєродонецьк</t>
  </si>
  <si>
    <r>
      <t xml:space="preserve">Група підтримки батьків
</t>
    </r>
    <r>
      <rPr>
        <sz val="12"/>
        <rFont val="Times New Roman"/>
        <family val="1"/>
        <charset val="204"/>
      </rPr>
      <t>(В рамках заходу провести засідання з експертом)
(В рамках проекту «Інклюзивні послуги для всіх: посилення доступу до освіти та інших послуг для дітей з обмеженими можливостями на сході України»)</t>
    </r>
    <r>
      <rPr>
        <b/>
        <sz val="12"/>
        <rFont val="Times New Roman"/>
        <family val="1"/>
        <charset val="204"/>
      </rPr>
      <t xml:space="preserve">
</t>
    </r>
  </si>
  <si>
    <t>06 - 07.12                                                                    м. Кремінна, Луганська обл.</t>
  </si>
  <si>
    <r>
      <t xml:space="preserve">Тренінг для тренерів з позитивного батьківства 
</t>
    </r>
    <r>
      <rPr>
        <sz val="12"/>
        <rFont val="Times New Roman"/>
        <family val="1"/>
        <charset val="204"/>
      </rPr>
      <t xml:space="preserve">(В рамках проекту «Інклюзивні послуги для всіх: посилення доступу до освіти та інших послуг для дітей з обмеженими можливостями на сході України»)
</t>
    </r>
  </si>
  <si>
    <t>09.12                                                                    м. Краматорськ</t>
  </si>
  <si>
    <r>
      <t xml:space="preserve">Група підтримки батьків
</t>
    </r>
    <r>
      <rPr>
        <sz val="12"/>
        <rFont val="Times New Roman"/>
        <family val="1"/>
        <charset val="204"/>
      </rPr>
      <t>(В рамках проекту «Інклюзивні послуги для всіх: посилення доступу до освіти та інших послуг для дітей з обмеженими можливостями на сході України»)</t>
    </r>
    <r>
      <rPr>
        <b/>
        <sz val="12"/>
        <rFont val="Times New Roman"/>
        <family val="1"/>
        <charset val="204"/>
      </rPr>
      <t xml:space="preserve">
</t>
    </r>
  </si>
  <si>
    <t>10.12                                                                    м. Київ</t>
  </si>
  <si>
    <r>
      <rPr>
        <u/>
        <sz val="12"/>
        <rFont val="Times New Roman"/>
        <family val="1"/>
        <charset val="204"/>
      </rPr>
      <t xml:space="preserve">Всеукраїнський форум підприємств
громадських  об’єднань  людей з інвалідністю </t>
    </r>
    <r>
      <rPr>
        <b/>
        <sz val="12"/>
        <rFont val="Times New Roman"/>
        <family val="1"/>
        <charset val="204"/>
      </rPr>
      <t xml:space="preserve">«Соціальні підприємства в Україні: зміна парадигми»
</t>
    </r>
  </si>
  <si>
    <t xml:space="preserve">Всеукраїнський </t>
  </si>
  <si>
    <t xml:space="preserve">Всеукраїнська Асоціація підприємців та працюючих людей з інвалідністю Україні, 
Українське товариство сліпих,
Українське товариство глухих, ГС "ВГО "Національна Асамблея людей з інвалідністю України" (НАІУ)
</t>
  </si>
  <si>
    <t>12 - 13.12                                                                    м. Київ</t>
  </si>
  <si>
    <r>
      <rPr>
        <u/>
        <sz val="12"/>
        <rFont val="Times New Roman"/>
        <family val="1"/>
        <charset val="204"/>
      </rPr>
      <t xml:space="preserve">Інформаційний семінар </t>
    </r>
    <r>
      <rPr>
        <b/>
        <sz val="12"/>
        <rFont val="Times New Roman"/>
        <family val="1"/>
        <charset val="204"/>
      </rPr>
      <t xml:space="preserve">«Дізнайтесь більше про Фізичну терапію»
</t>
    </r>
    <r>
      <rPr>
        <sz val="12"/>
        <rFont val="Times New Roman"/>
        <family val="1"/>
        <charset val="204"/>
      </rPr>
      <t>В рамках проекту «Зміцнення реабілітаційних послуг у системі охорони здоров'я»</t>
    </r>
    <r>
      <rPr>
        <b/>
        <sz val="12"/>
        <rFont val="Times New Roman"/>
        <family val="1"/>
        <charset val="204"/>
      </rPr>
      <t xml:space="preserve">
</t>
    </r>
  </si>
  <si>
    <t xml:space="preserve">UCP Wheels for Humanity (UCPW), 
Українська Асоціація фізичної терапії,
Всесвітня конфедерація фізичної терапії,
Агентства США з міжнародного розвитку (USAID), ГС "ВГО "Національна Асамблея людей з інвалідністю України" (НАІУ)
</t>
  </si>
  <si>
    <t>17 - 18.12                                                                    м. Краматорськ</t>
  </si>
  <si>
    <r>
      <t xml:space="preserve">Тренінг з інклюзивної освіти                                                                                     
                                                                                                                 </t>
    </r>
    <r>
      <rPr>
        <sz val="12"/>
        <rFont val="Times New Roman"/>
        <family val="1"/>
        <charset val="204"/>
      </rPr>
      <t>(В рамках проекту «Інклюзивні послуги для всіх: посилення доступу до освіти та інших послуг для дітей з обмеженими можливостями на сході України»)</t>
    </r>
    <r>
      <rPr>
        <b/>
        <sz val="12"/>
        <rFont val="Times New Roman"/>
        <family val="1"/>
        <charset val="204"/>
      </rPr>
      <t xml:space="preserve">
</t>
    </r>
  </si>
  <si>
    <t>17 - 18.12                                                                    м. Сєвєродонецьк</t>
  </si>
  <si>
    <r>
      <t xml:space="preserve">Тренінг з інклюзивної освіти
</t>
    </r>
    <r>
      <rPr>
        <sz val="12"/>
        <rFont val="Times New Roman"/>
        <family val="1"/>
        <charset val="204"/>
      </rPr>
      <t>(В рамках проекту «Інклюзивні послуги для всіх: посилення доступу до освіти та інших послуг для дітей з обмеженими можливостями на сході України»</t>
    </r>
  </si>
  <si>
    <t>Національна конференція "Забезпечення виборчих прав громадян з інвалідністю"</t>
  </si>
  <si>
    <t>Зміна суми,
Погоджено листом Фонду від 05.12.2019 №02/20-1325/05-01
Зміна суми та кількості учасників
Погоджено листом Фонду від 24.12.2019 №02/21-1500/05-01</t>
  </si>
  <si>
    <t>Круглий стіл на тему "Реалізація вимог Коневенції ООН про права людей з інвалідністю на обласному рівні: стан та реалізація". Навчання людей з особливими потребами</t>
  </si>
  <si>
    <t>Новий захід не погоджений з Фондом</t>
  </si>
  <si>
    <r>
      <t xml:space="preserve">Захід проведено.
Надано інформацію про прповедення.
</t>
    </r>
    <r>
      <rPr>
        <sz val="11"/>
        <color rgb="FFFF0000"/>
        <rFont val="Times New Roman"/>
        <family val="1"/>
        <charset val="204"/>
      </rPr>
      <t>Участь взяли: начальник служби у справах дітей та сімей КОДА Онопрієнко-Капустіна Н.В., керівник КУ КОГ КОІ РМЦ "Родина" Жуковська А.А., директор центру соціальних служб для сім'ї, дітей та молоді (Смаль Е.А.), директор Переяслав - Хмельницької філії Київського обласного центру зайнятості Красова Л.А., заступник директора Київського обласного відділення ФСЗІ (Онопрієнко Л.М.)</t>
    </r>
  </si>
  <si>
    <t>ТРК "Альта", "Вісник Переяславщини"</t>
  </si>
  <si>
    <t>03 грудня, м.Переяслав</t>
  </si>
  <si>
    <t>Станом на 10.02.2020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</si>
</sst>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0.00\ &quot;грн.&quot;_-;\-* #,##0.00\ &quot;грн.&quot;_-;_-* &quot;-&quot;??\ &quot;грн.&quot;_-;_-@_-"/>
    <numFmt numFmtId="165" formatCode="_-* #,##0.00\ _г_р_н_._-;\-* #,##0.00\ _г_р_н_._-;_-* &quot;-&quot;??\ _г_р_н_._-;_-@_-"/>
    <numFmt numFmtId="166" formatCode="d/m;@"/>
    <numFmt numFmtId="167" formatCode="#,##0.00&quot;р.&quot;"/>
  </numFmts>
  <fonts count="26" x14ac:knownFonts="1">
    <font>
      <sz val="10"/>
      <name val="Arial Cyr"/>
      <charset val="204"/>
    </font>
    <font>
      <sz val="10"/>
      <name val="Arial Cyr"/>
      <charset val="204"/>
    </font>
    <font>
      <u/>
      <sz val="10"/>
      <color indexed="12"/>
      <name val="Arial Cyr"/>
      <charset val="204"/>
    </font>
    <font>
      <b/>
      <sz val="11"/>
      <name val="Times New Roman"/>
      <family val="1"/>
      <charset val="204"/>
    </font>
    <font>
      <sz val="11"/>
      <color indexed="8"/>
      <name val="Calibri"/>
      <family val="2"/>
      <charset val="204"/>
    </font>
    <font>
      <sz val="11"/>
      <name val="Times New Roman"/>
      <family val="1"/>
      <charset val="204"/>
    </font>
    <font>
      <sz val="11"/>
      <color indexed="10"/>
      <name val="Times New Roman"/>
      <family val="1"/>
      <charset val="204"/>
    </font>
    <font>
      <sz val="11"/>
      <color theme="1"/>
      <name val="Times New Roman"/>
      <family val="1"/>
      <charset val="204"/>
    </font>
    <font>
      <sz val="11"/>
      <color indexed="8"/>
      <name val="Times New Roman"/>
      <family val="1"/>
      <charset val="204"/>
    </font>
    <font>
      <i/>
      <sz val="11"/>
      <name val="Times New Roman"/>
      <family val="1"/>
      <charset val="204"/>
    </font>
    <font>
      <sz val="11"/>
      <color rgb="FFFF0000"/>
      <name val="Times New Roman"/>
      <family val="1"/>
      <charset val="204"/>
    </font>
    <font>
      <i/>
      <sz val="11"/>
      <color indexed="10"/>
      <name val="Times New Roman"/>
      <family val="1"/>
      <charset val="204"/>
    </font>
    <font>
      <i/>
      <sz val="11"/>
      <color rgb="FFFF0000"/>
      <name val="Times New Roman"/>
      <family val="1"/>
      <charset val="204"/>
    </font>
    <font>
      <sz val="11"/>
      <name val="Arial Cyr"/>
      <charset val="204"/>
    </font>
    <font>
      <b/>
      <sz val="11"/>
      <name val="Arial Cyr"/>
      <charset val="204"/>
    </font>
    <font>
      <b/>
      <i/>
      <sz val="11"/>
      <name val="Times New Roman"/>
      <family val="1"/>
      <charset val="204"/>
    </font>
    <font>
      <sz val="11"/>
      <color indexed="10"/>
      <name val="Arial Cyr"/>
      <charset val="204"/>
    </font>
    <font>
      <sz val="11"/>
      <color rgb="FFFF0000"/>
      <name val="Arial Cyr"/>
      <charset val="204"/>
    </font>
    <font>
      <b/>
      <sz val="11"/>
      <color rgb="FFFF0000"/>
      <name val="Times New Roman"/>
      <family val="1"/>
      <charset val="204"/>
    </font>
    <font>
      <sz val="10"/>
      <name val="Times New Roman"/>
      <family val="1"/>
      <charset val="204"/>
    </font>
    <font>
      <b/>
      <sz val="12"/>
      <name val="Times New Roman"/>
      <family val="1"/>
      <charset val="204"/>
    </font>
    <font>
      <u/>
      <sz val="12"/>
      <name val="Times New Roman"/>
      <family val="1"/>
      <charset val="204"/>
    </font>
    <font>
      <sz val="12"/>
      <name val="Times New Roman"/>
      <family val="1"/>
      <charset val="204"/>
    </font>
    <font>
      <sz val="12"/>
      <color indexed="8"/>
      <name val="Times New Roman"/>
      <family val="1"/>
      <charset val="204"/>
    </font>
    <font>
      <u/>
      <sz val="11"/>
      <name val="Times New Roman"/>
      <family val="1"/>
      <charset val="204"/>
    </font>
    <font>
      <b/>
      <sz val="11"/>
      <color theme="1"/>
      <name val="Times New Roman"/>
      <family val="1"/>
      <charset val="204"/>
    </font>
  </fonts>
  <fills count="11">
    <fill>
      <patternFill patternType="none"/>
    </fill>
    <fill>
      <patternFill patternType="gray125"/>
    </fill>
    <fill>
      <patternFill patternType="solid">
        <fgColor indexed="43"/>
        <bgColor indexed="64"/>
      </patternFill>
    </fill>
    <fill>
      <patternFill patternType="solid">
        <fgColor indexed="47"/>
        <bgColor indexed="64"/>
      </patternFill>
    </fill>
    <fill>
      <patternFill patternType="solid">
        <fgColor indexed="50"/>
        <bgColor indexed="64"/>
      </patternFill>
    </fill>
    <fill>
      <patternFill patternType="solid">
        <fgColor indexed="29"/>
        <bgColor indexed="64"/>
      </patternFill>
    </fill>
    <fill>
      <patternFill patternType="solid">
        <fgColor theme="0"/>
        <bgColor indexed="64"/>
      </patternFill>
    </fill>
    <fill>
      <patternFill patternType="solid">
        <fgColor indexed="9"/>
        <bgColor indexed="64"/>
      </patternFill>
    </fill>
    <fill>
      <patternFill patternType="solid">
        <fgColor theme="9" tint="0.39997558519241921"/>
        <bgColor indexed="64"/>
      </patternFill>
    </fill>
    <fill>
      <patternFill patternType="solid">
        <fgColor rgb="FFFFFFCC"/>
        <bgColor indexed="64"/>
      </patternFill>
    </fill>
    <fill>
      <patternFill patternType="solid">
        <fgColor rgb="FF333399"/>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hair">
        <color indexed="8"/>
      </left>
      <right style="hair">
        <color indexed="8"/>
      </right>
      <top style="hair">
        <color indexed="8"/>
      </top>
      <bottom style="hair">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2" fillId="0" borderId="0" applyNumberFormat="0" applyFill="0" applyBorder="0" applyAlignment="0" applyProtection="0">
      <alignment vertical="top"/>
      <protection locked="0"/>
    </xf>
    <xf numFmtId="164" fontId="1" fillId="0" borderId="0" applyFont="0" applyFill="0" applyBorder="0" applyAlignment="0" applyProtection="0"/>
    <xf numFmtId="0" fontId="1" fillId="0" borderId="0"/>
    <xf numFmtId="0" fontId="4" fillId="0" borderId="0"/>
    <xf numFmtId="165" fontId="1" fillId="0" borderId="0" applyFont="0" applyFill="0" applyBorder="0" applyAlignment="0" applyProtection="0"/>
  </cellStyleXfs>
  <cellXfs count="275">
    <xf numFmtId="0" fontId="0" fillId="0" borderId="0" xfId="0"/>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4" fontId="5" fillId="0" borderId="1" xfId="0" applyNumberFormat="1" applyFont="1" applyFill="1" applyBorder="1" applyAlignment="1">
      <alignment horizontal="center" vertical="center" wrapText="1"/>
    </xf>
    <xf numFmtId="0" fontId="8" fillId="0" borderId="0" xfId="0" applyFont="1" applyFill="1" applyAlignment="1">
      <alignment horizontal="center" vertical="center" wrapText="1"/>
    </xf>
    <xf numFmtId="0" fontId="5" fillId="0" borderId="1" xfId="0" applyFont="1" applyFill="1" applyBorder="1" applyAlignment="1">
      <alignment horizontal="left" vertical="top" wrapText="1"/>
    </xf>
    <xf numFmtId="0" fontId="9" fillId="0" borderId="1" xfId="0" applyFont="1" applyFill="1" applyBorder="1" applyAlignment="1">
      <alignment horizontal="center" vertical="center" wrapText="1"/>
    </xf>
    <xf numFmtId="0" fontId="3" fillId="0" borderId="4" xfId="0"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1" xfId="4" applyFont="1" applyFill="1" applyBorder="1" applyAlignment="1">
      <alignment horizontal="center" vertical="center" wrapText="1"/>
    </xf>
    <xf numFmtId="4" fontId="5" fillId="0" borderId="1" xfId="4"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17" fontId="7" fillId="0" borderId="1" xfId="0" applyNumberFormat="1" applyFont="1" applyFill="1" applyBorder="1" applyAlignment="1">
      <alignment horizontal="center" vertical="center" wrapText="1"/>
    </xf>
    <xf numFmtId="0" fontId="5" fillId="0" borderId="1" xfId="3" applyFont="1" applyFill="1" applyBorder="1" applyAlignment="1" applyProtection="1">
      <alignment horizontal="center" vertical="center" wrapText="1"/>
      <protection locked="0"/>
    </xf>
    <xf numFmtId="49" fontId="5" fillId="0" borderId="1" xfId="3" applyNumberFormat="1" applyFont="1" applyFill="1" applyBorder="1" applyAlignment="1" applyProtection="1">
      <alignment horizontal="left" vertical="top" wrapText="1"/>
      <protection locked="0"/>
    </xf>
    <xf numFmtId="1" fontId="5" fillId="0" borderId="1" xfId="3" applyNumberFormat="1" applyFont="1" applyFill="1" applyBorder="1" applyAlignment="1" applyProtection="1">
      <alignment horizontal="center" vertical="center" wrapText="1"/>
      <protection locked="0"/>
    </xf>
    <xf numFmtId="4" fontId="5" fillId="0" borderId="1" xfId="3" applyNumberFormat="1" applyFont="1" applyFill="1" applyBorder="1" applyAlignment="1" applyProtection="1">
      <alignment horizontal="center" vertical="center" wrapText="1"/>
      <protection locked="0"/>
    </xf>
    <xf numFmtId="49" fontId="3" fillId="0" borderId="1" xfId="0" applyNumberFormat="1" applyFont="1" applyFill="1" applyBorder="1" applyAlignment="1">
      <alignment horizontal="center" vertical="center" wrapText="1"/>
    </xf>
    <xf numFmtId="166" fontId="3" fillId="0" borderId="1" xfId="0" applyNumberFormat="1" applyFont="1" applyFill="1" applyBorder="1" applyAlignment="1">
      <alignment horizontal="center" vertical="center" wrapText="1"/>
    </xf>
    <xf numFmtId="3" fontId="8" fillId="0" borderId="12"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0" fontId="5" fillId="0" borderId="8"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8" fillId="0" borderId="2" xfId="0" applyFont="1" applyFill="1" applyBorder="1" applyAlignment="1">
      <alignment horizontal="center" vertical="center" wrapText="1"/>
    </xf>
    <xf numFmtId="4" fontId="8" fillId="0" borderId="2" xfId="0" applyNumberFormat="1" applyFont="1" applyFill="1" applyBorder="1" applyAlignment="1">
      <alignment horizontal="center" vertical="center" wrapText="1"/>
    </xf>
    <xf numFmtId="4" fontId="7" fillId="0" borderId="1" xfId="0" applyNumberFormat="1" applyFont="1" applyFill="1" applyBorder="1" applyAlignment="1">
      <alignment horizontal="center" vertical="center" wrapText="1"/>
    </xf>
    <xf numFmtId="4" fontId="8" fillId="0" borderId="12" xfId="0" applyNumberFormat="1" applyFont="1" applyFill="1" applyBorder="1" applyAlignment="1">
      <alignment horizontal="center" vertical="center" wrapText="1"/>
    </xf>
    <xf numFmtId="4" fontId="5" fillId="0" borderId="2" xfId="0" applyNumberFormat="1" applyFont="1" applyFill="1" applyBorder="1" applyAlignment="1">
      <alignment horizontal="center" vertical="center" wrapText="1"/>
    </xf>
    <xf numFmtId="4" fontId="5" fillId="0" borderId="13" xfId="0" applyNumberFormat="1" applyFont="1" applyFill="1" applyBorder="1" applyAlignment="1">
      <alignment horizontal="center" vertical="center" wrapText="1"/>
    </xf>
    <xf numFmtId="0" fontId="6" fillId="0" borderId="1" xfId="0" applyFont="1" applyFill="1" applyBorder="1" applyAlignment="1">
      <alignment horizontal="center" vertical="top" wrapText="1"/>
    </xf>
    <xf numFmtId="0" fontId="5" fillId="0" borderId="1" xfId="1" applyFont="1" applyFill="1" applyBorder="1" applyAlignment="1" applyProtection="1">
      <alignment horizontal="center" vertical="center" wrapText="1"/>
    </xf>
    <xf numFmtId="4" fontId="8" fillId="0" borderId="1" xfId="0" applyNumberFormat="1" applyFont="1" applyFill="1" applyBorder="1" applyAlignment="1">
      <alignment horizontal="center" vertical="center" wrapText="1"/>
    </xf>
    <xf numFmtId="0" fontId="5" fillId="0" borderId="14" xfId="0" applyFont="1" applyFill="1" applyBorder="1" applyAlignment="1">
      <alignment horizontal="left" vertical="top" wrapText="1"/>
    </xf>
    <xf numFmtId="0" fontId="5" fillId="0" borderId="14" xfId="0" applyFont="1" applyBorder="1" applyAlignment="1">
      <alignment horizontal="center" vertical="center" wrapText="1"/>
    </xf>
    <xf numFmtId="0" fontId="5" fillId="0" borderId="14" xfId="0" applyNumberFormat="1" applyFont="1" applyBorder="1" applyAlignment="1">
      <alignment horizontal="center" vertical="center" wrapText="1"/>
    </xf>
    <xf numFmtId="0" fontId="5" fillId="0" borderId="14" xfId="4" applyFont="1" applyFill="1" applyBorder="1" applyAlignment="1">
      <alignment horizontal="center" vertical="center" wrapText="1"/>
    </xf>
    <xf numFmtId="4" fontId="5"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167" fontId="5" fillId="0" borderId="14" xfId="0" applyNumberFormat="1" applyFont="1" applyBorder="1" applyAlignment="1">
      <alignment horizontal="center" vertical="center" wrapText="1"/>
    </xf>
    <xf numFmtId="0" fontId="5" fillId="0" borderId="15" xfId="0" applyFont="1" applyBorder="1" applyAlignment="1">
      <alignment horizontal="center" vertical="center" wrapText="1"/>
    </xf>
    <xf numFmtId="0" fontId="8" fillId="0" borderId="14"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4" xfId="0" applyFont="1" applyFill="1" applyBorder="1" applyAlignment="1">
      <alignment horizontal="left" vertical="center" wrapText="1"/>
    </xf>
    <xf numFmtId="0" fontId="3" fillId="0" borderId="14" xfId="0" applyFont="1" applyFill="1" applyBorder="1" applyAlignment="1">
      <alignment horizontal="center" vertical="center" wrapText="1"/>
    </xf>
    <xf numFmtId="3" fontId="5" fillId="0" borderId="14"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 fontId="5" fillId="0" borderId="14" xfId="0" applyNumberFormat="1" applyFont="1" applyFill="1" applyBorder="1" applyAlignment="1">
      <alignment horizontal="center" vertical="center" wrapText="1"/>
    </xf>
    <xf numFmtId="0" fontId="5" fillId="0" borderId="14" xfId="1" applyFont="1" applyFill="1" applyBorder="1" applyAlignment="1" applyProtection="1">
      <alignment horizontal="center" vertical="center" wrapText="1"/>
    </xf>
    <xf numFmtId="4" fontId="5" fillId="0" borderId="14" xfId="4" applyNumberFormat="1" applyFont="1" applyFill="1" applyBorder="1" applyAlignment="1">
      <alignment horizontal="center" vertical="center" wrapText="1"/>
    </xf>
    <xf numFmtId="4" fontId="8" fillId="0" borderId="14" xfId="0" applyNumberFormat="1" applyFont="1" applyBorder="1" applyAlignment="1">
      <alignment horizontal="center" vertical="center" wrapText="1"/>
    </xf>
    <xf numFmtId="4" fontId="5" fillId="7" borderId="14" xfId="0" applyNumberFormat="1" applyFont="1" applyFill="1" applyBorder="1" applyAlignment="1">
      <alignment horizontal="center" vertical="center" wrapText="1"/>
    </xf>
    <xf numFmtId="4" fontId="5" fillId="0" borderId="14" xfId="5" applyNumberFormat="1" applyFont="1" applyFill="1" applyBorder="1" applyAlignment="1">
      <alignment horizontal="center" vertical="center" wrapText="1"/>
    </xf>
    <xf numFmtId="0" fontId="5" fillId="9" borderId="14" xfId="0" applyFont="1" applyFill="1" applyBorder="1" applyAlignment="1">
      <alignment horizontal="left" vertical="center" wrapText="1"/>
    </xf>
    <xf numFmtId="0" fontId="5" fillId="9" borderId="1" xfId="0" applyFont="1" applyFill="1" applyBorder="1" applyAlignment="1">
      <alignment horizontal="left" vertical="top" wrapText="1"/>
    </xf>
    <xf numFmtId="0" fontId="8" fillId="9" borderId="8" xfId="0" applyFont="1" applyFill="1" applyBorder="1" applyAlignment="1">
      <alignment horizontal="left" vertical="top" wrapText="1"/>
    </xf>
    <xf numFmtId="0" fontId="11" fillId="0" borderId="1" xfId="0" applyFont="1" applyFill="1" applyBorder="1" applyAlignment="1">
      <alignment horizontal="center" vertical="center" wrapText="1"/>
    </xf>
    <xf numFmtId="0" fontId="5" fillId="9" borderId="1" xfId="4" applyFont="1" applyFill="1" applyBorder="1" applyAlignment="1">
      <alignment horizontal="left" vertical="top" wrapText="1"/>
    </xf>
    <xf numFmtId="0" fontId="5" fillId="9" borderId="13" xfId="0" applyFont="1" applyFill="1" applyBorder="1" applyAlignment="1">
      <alignment vertical="top" wrapText="1"/>
    </xf>
    <xf numFmtId="0" fontId="5" fillId="9" borderId="14" xfId="0" applyFont="1" applyFill="1" applyBorder="1" applyAlignment="1">
      <alignment horizontal="left" vertical="top" wrapText="1"/>
    </xf>
    <xf numFmtId="0" fontId="5" fillId="9" borderId="14" xfId="0" applyFont="1" applyFill="1" applyBorder="1" applyAlignment="1">
      <alignment vertical="center" wrapText="1"/>
    </xf>
    <xf numFmtId="0" fontId="5" fillId="9" borderId="14" xfId="0" applyFont="1" applyFill="1" applyBorder="1" applyAlignment="1">
      <alignment vertical="top" wrapText="1"/>
    </xf>
    <xf numFmtId="0" fontId="5" fillId="9"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0" fontId="5" fillId="9" borderId="1" xfId="3" applyFont="1" applyFill="1" applyBorder="1" applyAlignment="1" applyProtection="1">
      <alignment horizontal="left" vertical="top" wrapText="1"/>
      <protection locked="0"/>
    </xf>
    <xf numFmtId="49" fontId="5" fillId="9" borderId="1" xfId="3" applyNumberFormat="1" applyFont="1" applyFill="1" applyBorder="1" applyAlignment="1" applyProtection="1">
      <alignment horizontal="left" vertical="top" wrapText="1"/>
      <protection locked="0"/>
    </xf>
    <xf numFmtId="4" fontId="10" fillId="6" borderId="14" xfId="0" applyNumberFormat="1" applyFont="1" applyFill="1" applyBorder="1" applyAlignment="1">
      <alignment horizontal="center" vertical="center" wrapText="1"/>
    </xf>
    <xf numFmtId="4" fontId="10" fillId="0" borderId="14" xfId="0" applyNumberFormat="1" applyFont="1" applyFill="1" applyBorder="1" applyAlignment="1">
      <alignment horizontal="center" vertical="center" wrapText="1"/>
    </xf>
    <xf numFmtId="0" fontId="5" fillId="0" borderId="0" xfId="0" applyFont="1" applyFill="1" applyAlignment="1">
      <alignment horizontal="center" vertical="center" wrapText="1"/>
    </xf>
    <xf numFmtId="4" fontId="5" fillId="0" borderId="0" xfId="0" applyNumberFormat="1" applyFont="1" applyFill="1" applyBorder="1" applyAlignment="1">
      <alignment horizontal="center" vertical="center" wrapText="1"/>
    </xf>
    <xf numFmtId="0" fontId="5" fillId="0" borderId="0" xfId="0" applyFont="1" applyFill="1" applyBorder="1" applyAlignment="1">
      <alignment horizontal="left" vertical="center" wrapText="1"/>
    </xf>
    <xf numFmtId="4" fontId="5" fillId="0" borderId="1" xfId="5" applyNumberFormat="1" applyFont="1" applyFill="1" applyBorder="1" applyAlignment="1">
      <alignment horizontal="center" vertical="center" wrapText="1"/>
    </xf>
    <xf numFmtId="4" fontId="8" fillId="0" borderId="8" xfId="0" applyNumberFormat="1" applyFont="1" applyFill="1" applyBorder="1" applyAlignment="1">
      <alignment horizontal="center" vertical="center" wrapText="1"/>
    </xf>
    <xf numFmtId="4" fontId="5" fillId="0" borderId="15"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3" fillId="0" borderId="0" xfId="0" applyFont="1" applyFill="1" applyBorder="1" applyAlignment="1">
      <alignment wrapText="1"/>
    </xf>
    <xf numFmtId="0" fontId="3" fillId="0" borderId="1" xfId="0" applyFont="1" applyBorder="1" applyAlignment="1">
      <alignment horizontal="center" vertical="center" textRotation="90" wrapText="1"/>
    </xf>
    <xf numFmtId="3" fontId="3" fillId="0" borderId="1" xfId="0" applyNumberFormat="1" applyFont="1" applyBorder="1" applyAlignment="1">
      <alignment horizontal="center" vertical="center" textRotation="90" wrapText="1"/>
    </xf>
    <xf numFmtId="4" fontId="3" fillId="0" borderId="1" xfId="0" applyNumberFormat="1" applyFont="1" applyBorder="1" applyAlignment="1">
      <alignment horizontal="center" vertical="center" textRotation="90" wrapText="1"/>
    </xf>
    <xf numFmtId="0" fontId="3" fillId="0" borderId="1" xfId="0" applyFont="1" applyFill="1" applyBorder="1" applyAlignment="1">
      <alignment horizontal="center" vertical="center" textRotation="90" wrapText="1"/>
    </xf>
    <xf numFmtId="0" fontId="3" fillId="0" borderId="1" xfId="0" applyFont="1" applyBorder="1" applyAlignment="1">
      <alignment horizontal="center" vertical="center" wrapText="1"/>
    </xf>
    <xf numFmtId="0" fontId="3" fillId="0" borderId="1" xfId="0" applyFont="1" applyBorder="1" applyAlignment="1">
      <alignment horizontal="center" vertical="top" wrapText="1"/>
    </xf>
    <xf numFmtId="3" fontId="3" fillId="0" borderId="1" xfId="0" applyNumberFormat="1"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0" xfId="0" applyFont="1" applyFill="1" applyBorder="1" applyAlignment="1">
      <alignment wrapText="1"/>
    </xf>
    <xf numFmtId="0" fontId="6" fillId="0" borderId="14" xfId="0" applyFont="1" applyFill="1" applyBorder="1" applyAlignment="1">
      <alignment horizontal="center" vertical="center" wrapText="1"/>
    </xf>
    <xf numFmtId="0" fontId="14" fillId="0" borderId="0" xfId="0" applyFont="1" applyAlignment="1">
      <alignment horizontal="center" vertical="center" wrapText="1"/>
    </xf>
    <xf numFmtId="0" fontId="13" fillId="2" borderId="0" xfId="0" applyFont="1" applyFill="1" applyAlignment="1">
      <alignment horizontal="center" vertical="center" wrapText="1"/>
    </xf>
    <xf numFmtId="0" fontId="13" fillId="0" borderId="0" xfId="0" applyFont="1" applyAlignment="1">
      <alignment horizontal="center" vertical="center" wrapText="1"/>
    </xf>
    <xf numFmtId="3" fontId="13" fillId="0" borderId="0" xfId="0" applyNumberFormat="1" applyFont="1" applyAlignment="1">
      <alignment horizontal="center" vertical="center" wrapText="1"/>
    </xf>
    <xf numFmtId="4" fontId="13" fillId="0" borderId="0" xfId="0" applyNumberFormat="1" applyFont="1" applyAlignment="1">
      <alignment horizontal="center" vertical="center" wrapText="1"/>
    </xf>
    <xf numFmtId="0" fontId="13" fillId="0" borderId="0" xfId="0" applyFont="1" applyFill="1" applyAlignment="1">
      <alignment horizontal="center" vertical="center" wrapText="1"/>
    </xf>
    <xf numFmtId="0" fontId="13" fillId="0" borderId="0" xfId="0" applyFont="1" applyAlignment="1">
      <alignment wrapText="1"/>
    </xf>
    <xf numFmtId="0" fontId="13" fillId="10" borderId="0" xfId="0" applyFont="1" applyFill="1" applyAlignment="1">
      <alignment horizontal="center" vertical="center" wrapText="1"/>
    </xf>
    <xf numFmtId="4" fontId="13" fillId="0" borderId="0" xfId="0" applyNumberFormat="1" applyFont="1" applyFill="1" applyBorder="1" applyAlignment="1">
      <alignment wrapText="1"/>
    </xf>
    <xf numFmtId="0" fontId="10" fillId="0" borderId="14" xfId="0" applyFont="1" applyFill="1" applyBorder="1" applyAlignment="1">
      <alignment horizontal="center" vertical="center" wrapText="1"/>
    </xf>
    <xf numFmtId="0" fontId="8" fillId="0" borderId="14" xfId="0" applyFont="1" applyFill="1" applyBorder="1" applyAlignment="1">
      <alignment horizontal="center" vertical="top" wrapText="1"/>
    </xf>
    <xf numFmtId="0" fontId="5" fillId="0" borderId="14" xfId="0" applyFont="1" applyFill="1" applyBorder="1" applyAlignment="1">
      <alignment horizontal="center" vertical="top" wrapText="1"/>
    </xf>
    <xf numFmtId="3" fontId="5" fillId="0" borderId="14" xfId="0" applyNumberFormat="1" applyFont="1" applyFill="1" applyBorder="1" applyAlignment="1">
      <alignment horizontal="center" vertical="top" wrapText="1"/>
    </xf>
    <xf numFmtId="4" fontId="10" fillId="0" borderId="1" xfId="0" applyNumberFormat="1" applyFont="1" applyFill="1" applyBorder="1" applyAlignment="1">
      <alignment horizontal="center" vertical="center" wrapText="1"/>
    </xf>
    <xf numFmtId="0" fontId="5" fillId="9" borderId="3" xfId="0" applyFont="1" applyFill="1" applyBorder="1" applyAlignment="1">
      <alignment vertical="top" wrapText="1"/>
    </xf>
    <xf numFmtId="0" fontId="7" fillId="9" borderId="1" xfId="0" applyFont="1" applyFill="1" applyBorder="1" applyAlignment="1">
      <alignment horizontal="left" vertical="top" wrapText="1"/>
    </xf>
    <xf numFmtId="49" fontId="5" fillId="9" borderId="14" xfId="0" applyNumberFormat="1" applyFont="1" applyFill="1" applyBorder="1" applyAlignment="1">
      <alignment horizontal="left" vertical="top" wrapText="1"/>
    </xf>
    <xf numFmtId="0" fontId="10" fillId="6" borderId="14" xfId="0" applyFont="1" applyFill="1" applyBorder="1" applyAlignment="1">
      <alignment horizontal="center" vertical="center" wrapText="1"/>
    </xf>
    <xf numFmtId="0" fontId="8" fillId="9" borderId="14" xfId="0" applyFont="1" applyFill="1" applyBorder="1" applyAlignment="1">
      <alignment vertical="top" wrapText="1"/>
    </xf>
    <xf numFmtId="0" fontId="5" fillId="9" borderId="15" xfId="0" applyFont="1" applyFill="1" applyBorder="1" applyAlignment="1">
      <alignment horizontal="left" vertical="top" wrapText="1"/>
    </xf>
    <xf numFmtId="0" fontId="5" fillId="9" borderId="14" xfId="0" applyFont="1" applyFill="1" applyBorder="1" applyAlignment="1">
      <alignment horizontal="justify" vertical="top"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0" fontId="5" fillId="0" borderId="8" xfId="0" applyNumberFormat="1" applyFont="1" applyFill="1" applyBorder="1" applyAlignment="1">
      <alignment horizontal="center" vertical="center" wrapText="1"/>
    </xf>
    <xf numFmtId="0" fontId="13" fillId="0" borderId="0" xfId="0" applyFont="1" applyAlignment="1">
      <alignment horizontal="center" vertical="center" wrapText="1"/>
    </xf>
    <xf numFmtId="0" fontId="8" fillId="9" borderId="14" xfId="4" applyFont="1" applyFill="1" applyBorder="1" applyAlignment="1">
      <alignment horizontal="left" vertical="top" wrapText="1"/>
    </xf>
    <xf numFmtId="0" fontId="5" fillId="0" borderId="15" xfId="0" applyFont="1" applyFill="1" applyBorder="1" applyAlignment="1">
      <alignment horizontal="center" vertical="center" wrapText="1"/>
    </xf>
    <xf numFmtId="17" fontId="5" fillId="0" borderId="14" xfId="0" applyNumberFormat="1" applyFont="1" applyFill="1" applyBorder="1" applyAlignment="1">
      <alignment horizontal="center" vertical="center" wrapText="1"/>
    </xf>
    <xf numFmtId="0" fontId="16"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167" fontId="5" fillId="0" borderId="14" xfId="0" applyNumberFormat="1" applyFont="1" applyFill="1" applyBorder="1" applyAlignment="1">
      <alignment horizontal="center" vertical="center" wrapText="1"/>
    </xf>
    <xf numFmtId="0" fontId="5" fillId="9" borderId="2" xfId="0" applyFont="1" applyFill="1" applyBorder="1" applyAlignment="1">
      <alignment horizontal="left" vertical="top" wrapText="1"/>
    </xf>
    <xf numFmtId="4" fontId="5" fillId="0" borderId="1" xfId="0" applyNumberFormat="1" applyFont="1" applyFill="1" applyBorder="1" applyAlignment="1">
      <alignment horizontal="left" vertical="center" wrapText="1"/>
    </xf>
    <xf numFmtId="0" fontId="5" fillId="9" borderId="8" xfId="0" applyFont="1" applyFill="1" applyBorder="1" applyAlignment="1">
      <alignment horizontal="left" vertical="top" wrapText="1"/>
    </xf>
    <xf numFmtId="0" fontId="5" fillId="9" borderId="1" xfId="0" applyNumberFormat="1" applyFont="1" applyFill="1" applyBorder="1" applyAlignment="1">
      <alignment horizontal="left" vertical="center" wrapText="1"/>
    </xf>
    <xf numFmtId="0" fontId="3"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8" fillId="0" borderId="15" xfId="0"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4" fontId="5" fillId="0" borderId="15" xfId="0" applyNumberFormat="1" applyFont="1" applyFill="1" applyBorder="1" applyAlignment="1">
      <alignment horizontal="center" vertical="center" wrapText="1"/>
    </xf>
    <xf numFmtId="0" fontId="9" fillId="0" borderId="15"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10" fillId="9" borderId="1" xfId="0" applyFont="1" applyFill="1" applyBorder="1" applyAlignment="1">
      <alignment horizontal="left" vertical="top" wrapText="1"/>
    </xf>
    <xf numFmtId="0" fontId="10"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4" fontId="10" fillId="0" borderId="15" xfId="0" applyNumberFormat="1" applyFont="1" applyFill="1" applyBorder="1" applyAlignment="1">
      <alignment horizontal="center" vertical="center" wrapText="1"/>
    </xf>
    <xf numFmtId="4" fontId="10" fillId="0" borderId="1" xfId="3" applyNumberFormat="1" applyFont="1" applyFill="1" applyBorder="1" applyAlignment="1" applyProtection="1">
      <alignment horizontal="center" vertical="center" wrapText="1"/>
      <protection locked="0"/>
    </xf>
    <xf numFmtId="0" fontId="10" fillId="0" borderId="1" xfId="3"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0" fontId="10" fillId="9" borderId="1" xfId="0" applyFont="1" applyFill="1" applyBorder="1" applyAlignment="1">
      <alignment horizontal="left" vertical="center" wrapText="1"/>
    </xf>
    <xf numFmtId="0" fontId="10" fillId="0" borderId="14" xfId="0" applyFont="1" applyBorder="1" applyAlignment="1">
      <alignment horizontal="center" vertical="center" wrapText="1"/>
    </xf>
    <xf numFmtId="4" fontId="10" fillId="0" borderId="14" xfId="0" applyNumberFormat="1" applyFont="1" applyBorder="1" applyAlignment="1">
      <alignment horizontal="center" vertical="center" wrapText="1"/>
    </xf>
    <xf numFmtId="0" fontId="10" fillId="0" borderId="1" xfId="0" applyFont="1" applyBorder="1" applyAlignment="1">
      <alignment horizontal="center" vertical="center" wrapText="1"/>
    </xf>
    <xf numFmtId="4" fontId="10" fillId="0" borderId="1" xfId="0" applyNumberFormat="1" applyFont="1" applyBorder="1" applyAlignment="1">
      <alignment horizontal="center" vertical="center" wrapText="1"/>
    </xf>
    <xf numFmtId="0" fontId="18" fillId="0" borderId="1" xfId="0" applyFont="1" applyFill="1" applyBorder="1" applyAlignment="1">
      <alignment horizontal="center" vertical="center" wrapText="1"/>
    </xf>
    <xf numFmtId="0" fontId="10" fillId="9" borderId="1" xfId="0" applyFont="1" applyFill="1" applyBorder="1" applyAlignment="1">
      <alignment vertical="top" wrapText="1"/>
    </xf>
    <xf numFmtId="0" fontId="3"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8" fillId="9" borderId="15" xfId="0" applyFont="1" applyFill="1" applyBorder="1" applyAlignment="1">
      <alignment vertical="top" wrapText="1"/>
    </xf>
    <xf numFmtId="0" fontId="10" fillId="0" borderId="15" xfId="0" applyFont="1" applyFill="1" applyBorder="1" applyAlignment="1">
      <alignment horizontal="center" vertical="center" wrapText="1"/>
    </xf>
    <xf numFmtId="0" fontId="5" fillId="9" borderId="1" xfId="0" applyFont="1" applyFill="1" applyBorder="1" applyAlignment="1">
      <alignment vertical="top" wrapText="1"/>
    </xf>
    <xf numFmtId="0" fontId="5" fillId="9" borderId="0" xfId="0" applyFont="1" applyFill="1" applyAlignment="1">
      <alignment horizontal="left" vertical="top" wrapText="1"/>
    </xf>
    <xf numFmtId="4" fontId="5" fillId="0" borderId="0" xfId="0" applyNumberFormat="1" applyFont="1" applyFill="1" applyBorder="1" applyAlignment="1">
      <alignment horizontal="left" vertical="center" wrapText="1"/>
    </xf>
    <xf numFmtId="0" fontId="23" fillId="0" borderId="1" xfId="0" applyFont="1" applyFill="1" applyBorder="1" applyAlignment="1">
      <alignment horizontal="center" vertical="top" wrapText="1"/>
    </xf>
    <xf numFmtId="0" fontId="0" fillId="0" borderId="1" xfId="0" applyFill="1" applyBorder="1" applyAlignment="1">
      <alignment horizontal="center" vertical="center"/>
    </xf>
    <xf numFmtId="0" fontId="22" fillId="0" borderId="1" xfId="0" applyFont="1" applyFill="1" applyBorder="1" applyAlignment="1">
      <alignment horizontal="center" vertical="top" wrapText="1"/>
    </xf>
    <xf numFmtId="3" fontId="20" fillId="0" borderId="1"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16" fontId="5" fillId="0" borderId="1" xfId="0" applyNumberFormat="1" applyFont="1" applyFill="1" applyBorder="1" applyAlignment="1">
      <alignment horizontal="center" vertical="top" wrapText="1"/>
    </xf>
    <xf numFmtId="0" fontId="3" fillId="0" borderId="1" xfId="0" applyFont="1" applyFill="1" applyBorder="1" applyAlignment="1">
      <alignment horizontal="left" vertical="top" wrapText="1"/>
    </xf>
    <xf numFmtId="0" fontId="8" fillId="0" borderId="1" xfId="0" applyFont="1" applyFill="1" applyBorder="1" applyAlignment="1">
      <alignment horizontal="center" vertical="top" wrapText="1"/>
    </xf>
    <xf numFmtId="3" fontId="3" fillId="0" borderId="1" xfId="0" applyNumberFormat="1" applyFont="1" applyFill="1" applyBorder="1" applyAlignment="1">
      <alignment horizontal="center" vertical="top" wrapText="1"/>
    </xf>
    <xf numFmtId="3" fontId="5" fillId="0" borderId="1" xfId="0" applyNumberFormat="1" applyFont="1" applyFill="1" applyBorder="1" applyAlignment="1">
      <alignment horizontal="center" vertical="top" wrapText="1"/>
    </xf>
    <xf numFmtId="4" fontId="6" fillId="0" borderId="1" xfId="0" applyNumberFormat="1" applyFont="1" applyFill="1" applyBorder="1" applyAlignment="1">
      <alignment horizontal="center" vertical="top" wrapText="1"/>
    </xf>
    <xf numFmtId="3" fontId="25" fillId="0" borderId="1" xfId="0" applyNumberFormat="1" applyFont="1" applyFill="1" applyBorder="1" applyAlignment="1">
      <alignment horizontal="center" vertical="top" wrapText="1"/>
    </xf>
    <xf numFmtId="0" fontId="0" fillId="0" borderId="1" xfId="0" applyFill="1" applyBorder="1"/>
    <xf numFmtId="0" fontId="23" fillId="0" borderId="15" xfId="0" applyFont="1" applyFill="1" applyBorder="1" applyAlignment="1">
      <alignment horizontal="center" vertical="top" wrapText="1"/>
    </xf>
    <xf numFmtId="0" fontId="22" fillId="0" borderId="15" xfId="0" applyFont="1" applyFill="1" applyBorder="1" applyAlignment="1">
      <alignment horizontal="center" vertical="top" wrapText="1"/>
    </xf>
    <xf numFmtId="0" fontId="22" fillId="0" borderId="1" xfId="0" applyFont="1" applyFill="1" applyBorder="1" applyAlignment="1">
      <alignment horizontal="left" vertical="top" wrapText="1"/>
    </xf>
    <xf numFmtId="3" fontId="0" fillId="0" borderId="1" xfId="0" applyNumberFormat="1" applyFill="1" applyBorder="1" applyAlignment="1">
      <alignment horizontal="center" vertical="center"/>
    </xf>
    <xf numFmtId="4" fontId="0" fillId="0" borderId="1" xfId="0" applyNumberFormat="1" applyFill="1" applyBorder="1" applyAlignment="1">
      <alignment horizontal="center" vertical="center"/>
    </xf>
    <xf numFmtId="0" fontId="20" fillId="0" borderId="1" xfId="0" applyFont="1" applyFill="1" applyBorder="1" applyAlignment="1">
      <alignment horizontal="left" vertical="top" wrapText="1"/>
    </xf>
    <xf numFmtId="0" fontId="19" fillId="0" borderId="1" xfId="0" applyFont="1" applyFill="1" applyBorder="1" applyAlignment="1">
      <alignment horizontal="center" vertical="top" wrapText="1"/>
    </xf>
    <xf numFmtId="0" fontId="19" fillId="0" borderId="1"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20" fillId="0" borderId="15" xfId="0" applyFont="1" applyFill="1" applyBorder="1" applyAlignment="1">
      <alignment horizontal="left" vertical="top" wrapText="1"/>
    </xf>
    <xf numFmtId="3" fontId="20" fillId="0" borderId="15" xfId="0" applyNumberFormat="1" applyFont="1" applyFill="1" applyBorder="1" applyAlignment="1">
      <alignment horizontal="center" vertical="top" wrapText="1"/>
    </xf>
    <xf numFmtId="3" fontId="0" fillId="0" borderId="15" xfId="0" applyNumberFormat="1" applyFill="1" applyBorder="1" applyAlignment="1">
      <alignment horizontal="center" vertical="center"/>
    </xf>
    <xf numFmtId="4" fontId="0" fillId="0" borderId="15" xfId="0" applyNumberFormat="1" applyFill="1" applyBorder="1" applyAlignment="1">
      <alignment horizontal="center" vertical="center"/>
    </xf>
    <xf numFmtId="3" fontId="5" fillId="0" borderId="1" xfId="3" applyNumberFormat="1" applyFont="1" applyFill="1" applyBorder="1" applyAlignment="1" applyProtection="1">
      <alignment horizontal="center" vertical="center" wrapText="1"/>
      <protection locked="0"/>
    </xf>
    <xf numFmtId="0" fontId="3" fillId="0" borderId="1" xfId="0" applyFont="1" applyFill="1" applyBorder="1" applyAlignment="1">
      <alignment horizontal="center" vertical="center" wrapText="1"/>
    </xf>
    <xf numFmtId="167" fontId="10" fillId="0" borderId="1" xfId="0" applyNumberFormat="1" applyFont="1" applyFill="1" applyBorder="1" applyAlignment="1">
      <alignment horizontal="center" vertical="center" wrapText="1"/>
    </xf>
    <xf numFmtId="3" fontId="10" fillId="0" borderId="1" xfId="0" applyNumberFormat="1" applyFont="1" applyFill="1" applyBorder="1" applyAlignment="1">
      <alignment horizontal="center" vertical="center" wrapText="1"/>
    </xf>
    <xf numFmtId="3" fontId="5" fillId="0" borderId="0" xfId="0" applyNumberFormat="1" applyFont="1" applyFill="1" applyBorder="1" applyAlignment="1">
      <alignment horizontal="left" vertical="center" wrapText="1"/>
    </xf>
    <xf numFmtId="3" fontId="13" fillId="0" borderId="0" xfId="0" applyNumberFormat="1" applyFont="1" applyFill="1" applyBorder="1" applyAlignment="1">
      <alignment wrapText="1"/>
    </xf>
    <xf numFmtId="0" fontId="3" fillId="0" borderId="0" xfId="0" applyFont="1" applyFill="1" applyBorder="1" applyAlignment="1">
      <alignment horizontal="left" vertical="center" wrapText="1"/>
    </xf>
    <xf numFmtId="3" fontId="14" fillId="0" borderId="0" xfId="0" applyNumberFormat="1" applyFont="1" applyFill="1" applyBorder="1" applyAlignment="1">
      <alignment wrapText="1"/>
    </xf>
    <xf numFmtId="4" fontId="3" fillId="0" borderId="0" xfId="0" applyNumberFormat="1" applyFont="1" applyFill="1" applyBorder="1" applyAlignment="1">
      <alignment wrapText="1"/>
    </xf>
    <xf numFmtId="4" fontId="3" fillId="0" borderId="0" xfId="0" applyNumberFormat="1" applyFont="1" applyFill="1" applyBorder="1" applyAlignment="1">
      <alignment horizontal="left" vertical="center" wrapText="1"/>
    </xf>
    <xf numFmtId="4" fontId="14" fillId="0" borderId="0" xfId="0" applyNumberFormat="1" applyFont="1" applyFill="1" applyBorder="1" applyAlignment="1">
      <alignment wrapText="1"/>
    </xf>
    <xf numFmtId="0" fontId="3" fillId="3"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13" fillId="0" borderId="0" xfId="0" applyFont="1" applyAlignment="1">
      <alignment horizontal="center" vertical="center" wrapText="1"/>
    </xf>
    <xf numFmtId="0" fontId="13" fillId="0" borderId="0" xfId="0" applyFont="1" applyAlignment="1">
      <alignment wrapText="1"/>
    </xf>
    <xf numFmtId="0" fontId="3" fillId="3" borderId="4"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4" borderId="16" xfId="0" applyFont="1" applyFill="1" applyBorder="1" applyAlignment="1">
      <alignment horizontal="center" wrapText="1"/>
    </xf>
    <xf numFmtId="0" fontId="3" fillId="0" borderId="17" xfId="0" applyFont="1" applyFill="1" applyBorder="1" applyAlignment="1">
      <alignment horizontal="center" wrapText="1"/>
    </xf>
    <xf numFmtId="0" fontId="3" fillId="4" borderId="17" xfId="0" applyFont="1" applyFill="1" applyBorder="1" applyAlignment="1">
      <alignment horizontal="center" wrapText="1"/>
    </xf>
    <xf numFmtId="0" fontId="3" fillId="4" borderId="18" xfId="0" applyFont="1" applyFill="1" applyBorder="1" applyAlignment="1">
      <alignment horizontal="center" wrapText="1"/>
    </xf>
    <xf numFmtId="0" fontId="17" fillId="0" borderId="0" xfId="0" applyFont="1" applyAlignment="1">
      <alignment horizontal="center" vertical="center" wrapText="1"/>
    </xf>
    <xf numFmtId="0" fontId="17" fillId="0" borderId="0" xfId="0" applyFont="1" applyAlignment="1">
      <alignment wrapText="1"/>
    </xf>
    <xf numFmtId="0" fontId="3" fillId="3"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4" borderId="1" xfId="0" applyFont="1" applyFill="1" applyBorder="1" applyAlignment="1">
      <alignment horizontal="center" wrapText="1"/>
    </xf>
    <xf numFmtId="0" fontId="3" fillId="0" borderId="1" xfId="0" applyFont="1" applyFill="1" applyBorder="1" applyAlignment="1">
      <alignment horizontal="center" wrapText="1"/>
    </xf>
    <xf numFmtId="0" fontId="3" fillId="4" borderId="9"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0" borderId="2" xfId="0" applyFont="1" applyFill="1" applyBorder="1" applyAlignment="1">
      <alignment horizontal="center" wrapText="1"/>
    </xf>
    <xf numFmtId="0" fontId="3" fillId="4" borderId="2" xfId="0" applyFont="1" applyFill="1" applyBorder="1" applyAlignment="1">
      <alignment horizontal="center" wrapText="1"/>
    </xf>
    <xf numFmtId="0" fontId="3" fillId="4" borderId="4" xfId="0" applyFont="1" applyFill="1" applyBorder="1" applyAlignment="1">
      <alignment horizontal="center" wrapText="1"/>
    </xf>
    <xf numFmtId="0" fontId="3" fillId="0" borderId="5" xfId="0" applyFont="1" applyFill="1" applyBorder="1" applyAlignment="1">
      <alignment horizontal="center" wrapText="1"/>
    </xf>
    <xf numFmtId="0" fontId="3" fillId="4" borderId="5" xfId="0" applyFont="1" applyFill="1" applyBorder="1" applyAlignment="1">
      <alignment horizontal="center" wrapText="1"/>
    </xf>
    <xf numFmtId="0" fontId="3" fillId="4" borderId="6" xfId="0" applyFont="1" applyFill="1" applyBorder="1" applyAlignment="1">
      <alignment horizontal="center" wrapText="1"/>
    </xf>
    <xf numFmtId="0" fontId="15" fillId="3" borderId="4" xfId="0" applyFont="1" applyFill="1" applyBorder="1" applyAlignment="1">
      <alignment horizontal="center" vertical="top" wrapText="1"/>
    </xf>
    <xf numFmtId="0" fontId="15" fillId="0" borderId="5"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6" xfId="0" applyFont="1" applyFill="1" applyBorder="1" applyAlignment="1">
      <alignment horizontal="center" vertical="top" wrapText="1"/>
    </xf>
    <xf numFmtId="0" fontId="3" fillId="8" borderId="16" xfId="0" applyFont="1" applyFill="1" applyBorder="1" applyAlignment="1">
      <alignment horizontal="center" vertical="center" wrapText="1"/>
    </xf>
    <xf numFmtId="0" fontId="13" fillId="0" borderId="17" xfId="0" applyFont="1" applyFill="1" applyBorder="1" applyAlignment="1">
      <alignment wrapText="1"/>
    </xf>
    <xf numFmtId="0" fontId="13" fillId="8" borderId="17" xfId="0" applyFont="1" applyFill="1" applyBorder="1" applyAlignment="1">
      <alignment wrapText="1"/>
    </xf>
    <xf numFmtId="0" fontId="13" fillId="8" borderId="18" xfId="0" applyFont="1" applyFill="1" applyBorder="1" applyAlignment="1">
      <alignment wrapText="1"/>
    </xf>
    <xf numFmtId="164" fontId="3" fillId="0" borderId="1" xfId="2" applyFont="1" applyBorder="1" applyAlignment="1">
      <alignment horizontal="center" vertical="center" wrapText="1"/>
    </xf>
    <xf numFmtId="0" fontId="3" fillId="0" borderId="1" xfId="0" applyFont="1" applyBorder="1" applyAlignment="1">
      <alignment horizontal="center" vertical="center" wrapText="1"/>
    </xf>
    <xf numFmtId="0" fontId="3" fillId="0" borderId="3" xfId="0" applyFont="1" applyFill="1" applyBorder="1" applyAlignment="1">
      <alignment horizontal="center" wrapText="1"/>
    </xf>
    <xf numFmtId="0" fontId="3" fillId="4" borderId="3" xfId="0" applyFont="1" applyFill="1" applyBorder="1" applyAlignment="1">
      <alignment horizontal="center" wrapText="1"/>
    </xf>
    <xf numFmtId="0" fontId="3" fillId="4" borderId="1" xfId="0" applyFont="1" applyFill="1" applyBorder="1" applyAlignment="1">
      <alignment horizontal="center" vertical="top" wrapText="1"/>
    </xf>
    <xf numFmtId="0" fontId="13" fillId="0" borderId="5" xfId="0" applyFont="1" applyFill="1" applyBorder="1" applyAlignment="1">
      <alignment wrapText="1"/>
    </xf>
    <xf numFmtId="0" fontId="13" fillId="0" borderId="5" xfId="0" applyFont="1" applyBorder="1" applyAlignment="1">
      <alignment wrapText="1"/>
    </xf>
    <xf numFmtId="0" fontId="13" fillId="0" borderId="6" xfId="0" applyFont="1" applyBorder="1" applyAlignment="1">
      <alignment wrapText="1"/>
    </xf>
    <xf numFmtId="0" fontId="3" fillId="4"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0" fillId="0" borderId="16"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5" borderId="4" xfId="0" applyFont="1" applyFill="1" applyBorder="1" applyAlignment="1">
      <alignment horizontal="center" vertical="top" wrapText="1"/>
    </xf>
    <xf numFmtId="0" fontId="3" fillId="5" borderId="5" xfId="0" applyFont="1" applyFill="1" applyBorder="1" applyAlignment="1">
      <alignment horizontal="center" vertical="top" wrapText="1"/>
    </xf>
    <xf numFmtId="0" fontId="3" fillId="5" borderId="6" xfId="0" applyFont="1" applyFill="1" applyBorder="1" applyAlignment="1">
      <alignment horizontal="center" vertical="top" wrapText="1"/>
    </xf>
    <xf numFmtId="0" fontId="5" fillId="0" borderId="1" xfId="0" applyFont="1" applyBorder="1" applyAlignment="1">
      <alignment horizontal="right" vertical="top" wrapText="1"/>
    </xf>
    <xf numFmtId="0" fontId="5" fillId="0" borderId="1" xfId="0" applyFont="1" applyFill="1" applyBorder="1" applyAlignment="1">
      <alignment horizontal="right" vertical="top" wrapText="1"/>
    </xf>
    <xf numFmtId="0" fontId="3" fillId="0" borderId="1" xfId="0" applyFont="1" applyBorder="1" applyAlignment="1">
      <alignment horizontal="center" vertical="top" wrapText="1"/>
    </xf>
    <xf numFmtId="0" fontId="3" fillId="0" borderId="2" xfId="0" applyFont="1" applyBorder="1" applyAlignment="1">
      <alignment horizontal="center" vertical="center" textRotation="90" wrapText="1"/>
    </xf>
    <xf numFmtId="0" fontId="3" fillId="0" borderId="7" xfId="0" applyFont="1" applyBorder="1" applyAlignment="1">
      <alignment horizontal="center" vertical="center" textRotation="90" wrapText="1"/>
    </xf>
    <xf numFmtId="0" fontId="3" fillId="0" borderId="3" xfId="0" applyFont="1" applyBorder="1" applyAlignment="1">
      <alignment horizontal="center" vertical="center" textRotation="90" wrapText="1"/>
    </xf>
    <xf numFmtId="3" fontId="3" fillId="0" borderId="1" xfId="0" applyNumberFormat="1" applyFont="1" applyBorder="1" applyAlignment="1">
      <alignment horizontal="center" vertical="center" wrapText="1"/>
    </xf>
    <xf numFmtId="0" fontId="5" fillId="0" borderId="15" xfId="0" applyFont="1" applyFill="1" applyBorder="1" applyAlignment="1">
      <alignment horizontal="center" vertical="center" wrapText="1"/>
    </xf>
    <xf numFmtId="0" fontId="13" fillId="0" borderId="3" xfId="0" applyFont="1" applyBorder="1" applyAlignment="1">
      <alignment horizontal="center" vertical="center" wrapText="1"/>
    </xf>
  </cellXfs>
  <cellStyles count="6">
    <cellStyle name="Гіперпосилання" xfId="1" builtinId="8"/>
    <cellStyle name="Грошовий" xfId="2" builtinId="4"/>
    <cellStyle name="Звичайний" xfId="0" builtinId="0"/>
    <cellStyle name="Обычный 2" xfId="3"/>
    <cellStyle name="Обычный_Лист1" xfId="4"/>
    <cellStyle name="Фінансовий" xfId="5" builtinId="3"/>
  </cellStyles>
  <dxfs count="0"/>
  <tableStyles count="0" defaultTableStyle="TableStyleMedium9" defaultPivotStyle="PivotStyleLight16"/>
  <colors>
    <mruColors>
      <color rgb="FFFFFFCC"/>
      <color rgb="FFFFFF99"/>
      <color rgb="FF333399"/>
      <color rgb="FF7458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Аркуш1">
    <tabColor rgb="FFFF0000"/>
    <pageSetUpPr fitToPage="1"/>
  </sheetPr>
  <dimension ref="A1:AB413"/>
  <sheetViews>
    <sheetView tabSelected="1" view="pageBreakPreview" zoomScale="60" zoomScaleNormal="64" zoomScalePageLayoutView="60" workbookViewId="0">
      <selection activeCell="D150" sqref="D150"/>
    </sheetView>
  </sheetViews>
  <sheetFormatPr defaultRowHeight="15" x14ac:dyDescent="0.2"/>
  <cols>
    <col min="1" max="1" width="6.5703125" style="96" customWidth="1"/>
    <col min="2" max="2" width="12.5703125" style="101" customWidth="1"/>
    <col min="3" max="3" width="16.5703125" style="98" customWidth="1"/>
    <col min="4" max="4" width="46.140625" style="102" customWidth="1"/>
    <col min="5" max="5" width="15.28515625" style="98" customWidth="1"/>
    <col min="6" max="6" width="7.42578125" style="99" customWidth="1"/>
    <col min="7" max="7" width="7" style="99" customWidth="1"/>
    <col min="8" max="8" width="6.42578125" style="99" customWidth="1"/>
    <col min="9" max="9" width="6.5703125" style="99" customWidth="1"/>
    <col min="10" max="10" width="14.140625" style="100" customWidth="1"/>
    <col min="11" max="11" width="8" style="101" customWidth="1"/>
    <col min="12" max="12" width="14.140625" style="100" customWidth="1"/>
    <col min="13" max="13" width="11.140625" style="98" customWidth="1"/>
    <col min="14" max="14" width="54.140625" style="98" customWidth="1"/>
    <col min="15" max="15" width="17.85546875" style="98" customWidth="1"/>
    <col min="16" max="16" width="14.5703125" style="98" customWidth="1"/>
    <col min="17" max="17" width="13.85546875" style="98" customWidth="1"/>
    <col min="18" max="18" width="18.140625" style="98" customWidth="1"/>
    <col min="19" max="19" width="14" style="85" bestFit="1" customWidth="1"/>
    <col min="20" max="20" width="9.140625" style="85"/>
    <col min="21" max="21" width="21.5703125" style="104" customWidth="1"/>
    <col min="22" max="16384" width="9.140625" style="85"/>
  </cols>
  <sheetData>
    <row r="1" spans="1:21" ht="14.25" x14ac:dyDescent="0.2">
      <c r="A1" s="263" t="s">
        <v>171</v>
      </c>
      <c r="B1" s="208"/>
      <c r="C1" s="264"/>
      <c r="D1" s="264"/>
      <c r="E1" s="264"/>
      <c r="F1" s="264"/>
      <c r="G1" s="264"/>
      <c r="H1" s="264"/>
      <c r="I1" s="264"/>
      <c r="J1" s="264"/>
      <c r="K1" s="264"/>
      <c r="L1" s="264"/>
      <c r="M1" s="264"/>
      <c r="N1" s="264"/>
      <c r="O1" s="264"/>
      <c r="P1" s="264"/>
      <c r="Q1" s="264"/>
      <c r="R1" s="265"/>
    </row>
    <row r="2" spans="1:21" x14ac:dyDescent="0.2">
      <c r="A2" s="266" t="s">
        <v>1518</v>
      </c>
      <c r="B2" s="267"/>
      <c r="C2" s="266"/>
      <c r="D2" s="266"/>
      <c r="E2" s="266"/>
      <c r="F2" s="266"/>
      <c r="G2" s="266"/>
      <c r="H2" s="266"/>
      <c r="I2" s="266"/>
      <c r="J2" s="266"/>
      <c r="K2" s="266"/>
      <c r="L2" s="266"/>
      <c r="M2" s="266"/>
      <c r="N2" s="266"/>
      <c r="O2" s="266"/>
      <c r="P2" s="266"/>
      <c r="Q2" s="266"/>
      <c r="R2" s="266"/>
    </row>
    <row r="3" spans="1:21" ht="14.25" x14ac:dyDescent="0.2">
      <c r="A3" s="245" t="s">
        <v>95</v>
      </c>
      <c r="B3" s="245" t="s">
        <v>96</v>
      </c>
      <c r="C3" s="245"/>
      <c r="D3" s="268" t="s">
        <v>130</v>
      </c>
      <c r="E3" s="245" t="s">
        <v>42</v>
      </c>
      <c r="F3" s="272" t="s">
        <v>131</v>
      </c>
      <c r="G3" s="272"/>
      <c r="H3" s="272"/>
      <c r="I3" s="272"/>
      <c r="J3" s="245" t="s">
        <v>112</v>
      </c>
      <c r="K3" s="245"/>
      <c r="L3" s="245"/>
      <c r="M3" s="245"/>
      <c r="N3" s="245" t="s">
        <v>92</v>
      </c>
      <c r="O3" s="245" t="s">
        <v>98</v>
      </c>
      <c r="P3" s="245"/>
      <c r="Q3" s="245" t="s">
        <v>41</v>
      </c>
      <c r="R3" s="269" t="s">
        <v>99</v>
      </c>
    </row>
    <row r="4" spans="1:21" ht="14.25" x14ac:dyDescent="0.2">
      <c r="A4" s="245"/>
      <c r="B4" s="253"/>
      <c r="C4" s="245"/>
      <c r="D4" s="268"/>
      <c r="E4" s="245"/>
      <c r="F4" s="272"/>
      <c r="G4" s="272"/>
      <c r="H4" s="272"/>
      <c r="I4" s="272"/>
      <c r="J4" s="244" t="s">
        <v>100</v>
      </c>
      <c r="K4" s="244"/>
      <c r="L4" s="244" t="s">
        <v>101</v>
      </c>
      <c r="M4" s="244"/>
      <c r="N4" s="245"/>
      <c r="O4" s="245"/>
      <c r="P4" s="245"/>
      <c r="Q4" s="245"/>
      <c r="R4" s="270"/>
    </row>
    <row r="5" spans="1:21" ht="14.25" x14ac:dyDescent="0.2">
      <c r="A5" s="245"/>
      <c r="B5" s="253"/>
      <c r="C5" s="245"/>
      <c r="D5" s="268"/>
      <c r="E5" s="245"/>
      <c r="F5" s="272"/>
      <c r="G5" s="272"/>
      <c r="H5" s="272"/>
      <c r="I5" s="272"/>
      <c r="J5" s="244"/>
      <c r="K5" s="244"/>
      <c r="L5" s="244"/>
      <c r="M5" s="244"/>
      <c r="N5" s="245"/>
      <c r="O5" s="245"/>
      <c r="P5" s="245"/>
      <c r="Q5" s="245"/>
      <c r="R5" s="270"/>
    </row>
    <row r="6" spans="1:21" ht="96" x14ac:dyDescent="0.2">
      <c r="A6" s="245"/>
      <c r="B6" s="89" t="s">
        <v>102</v>
      </c>
      <c r="C6" s="86" t="s">
        <v>103</v>
      </c>
      <c r="D6" s="268"/>
      <c r="E6" s="245"/>
      <c r="F6" s="87" t="s">
        <v>102</v>
      </c>
      <c r="G6" s="87" t="s">
        <v>43</v>
      </c>
      <c r="H6" s="87" t="s">
        <v>103</v>
      </c>
      <c r="I6" s="87" t="s">
        <v>43</v>
      </c>
      <c r="J6" s="88" t="s">
        <v>104</v>
      </c>
      <c r="K6" s="89" t="s">
        <v>105</v>
      </c>
      <c r="L6" s="88" t="s">
        <v>104</v>
      </c>
      <c r="M6" s="86" t="s">
        <v>106</v>
      </c>
      <c r="N6" s="245"/>
      <c r="O6" s="86" t="s">
        <v>118</v>
      </c>
      <c r="P6" s="86" t="s">
        <v>119</v>
      </c>
      <c r="Q6" s="245"/>
      <c r="R6" s="271"/>
    </row>
    <row r="7" spans="1:21" ht="14.25" x14ac:dyDescent="0.2">
      <c r="A7" s="90">
        <v>1</v>
      </c>
      <c r="B7" s="127">
        <v>2</v>
      </c>
      <c r="C7" s="90">
        <v>3</v>
      </c>
      <c r="D7" s="91">
        <v>4</v>
      </c>
      <c r="E7" s="90">
        <v>5</v>
      </c>
      <c r="F7" s="92">
        <v>6</v>
      </c>
      <c r="G7" s="92">
        <v>7</v>
      </c>
      <c r="H7" s="92">
        <v>8</v>
      </c>
      <c r="I7" s="92">
        <v>9</v>
      </c>
      <c r="J7" s="93">
        <v>10</v>
      </c>
      <c r="K7" s="1">
        <v>11</v>
      </c>
      <c r="L7" s="93">
        <v>12</v>
      </c>
      <c r="M7" s="90">
        <v>13</v>
      </c>
      <c r="N7" s="90">
        <v>14</v>
      </c>
      <c r="O7" s="90">
        <v>15</v>
      </c>
      <c r="P7" s="90">
        <v>16</v>
      </c>
      <c r="Q7" s="90">
        <v>17</v>
      </c>
      <c r="R7" s="90">
        <v>18</v>
      </c>
    </row>
    <row r="8" spans="1:21" ht="14.25" x14ac:dyDescent="0.2">
      <c r="A8" s="248" t="s">
        <v>132</v>
      </c>
      <c r="B8" s="204"/>
      <c r="C8" s="248"/>
      <c r="D8" s="248"/>
      <c r="E8" s="248"/>
      <c r="F8" s="248"/>
      <c r="G8" s="248"/>
      <c r="H8" s="248"/>
      <c r="I8" s="248"/>
      <c r="J8" s="248"/>
      <c r="K8" s="248"/>
      <c r="L8" s="248"/>
      <c r="M8" s="248"/>
      <c r="N8" s="248"/>
      <c r="O8" s="248"/>
      <c r="P8" s="248"/>
      <c r="Q8" s="248"/>
      <c r="R8" s="248"/>
    </row>
    <row r="9" spans="1:21" s="80" customFormat="1" ht="180" x14ac:dyDescent="0.2">
      <c r="A9" s="1">
        <v>1</v>
      </c>
      <c r="B9" s="2" t="s">
        <v>548</v>
      </c>
      <c r="C9" s="2" t="s">
        <v>761</v>
      </c>
      <c r="D9" s="110" t="s">
        <v>172</v>
      </c>
      <c r="E9" s="6" t="s">
        <v>2</v>
      </c>
      <c r="F9" s="78">
        <v>40</v>
      </c>
      <c r="G9" s="7">
        <v>33</v>
      </c>
      <c r="H9" s="8">
        <v>40</v>
      </c>
      <c r="I9" s="8">
        <v>33</v>
      </c>
      <c r="J9" s="147">
        <v>238139</v>
      </c>
      <c r="K9" s="2" t="s">
        <v>541</v>
      </c>
      <c r="L9" s="9">
        <f>24000+165600+16538.72+28000+4000</f>
        <v>238138.72</v>
      </c>
      <c r="M9" s="2" t="s">
        <v>541</v>
      </c>
      <c r="N9" s="12" t="s">
        <v>762</v>
      </c>
      <c r="O9" s="2" t="s">
        <v>552</v>
      </c>
      <c r="P9" s="2" t="s">
        <v>552</v>
      </c>
      <c r="Q9" s="2" t="s">
        <v>499</v>
      </c>
      <c r="R9" s="3" t="s">
        <v>1124</v>
      </c>
      <c r="U9" s="165"/>
    </row>
    <row r="10" spans="1:21" s="80" customFormat="1" ht="180" x14ac:dyDescent="0.2">
      <c r="A10" s="1">
        <f>A9+1</f>
        <v>2</v>
      </c>
      <c r="B10" s="10" t="s">
        <v>547</v>
      </c>
      <c r="C10" s="2" t="s">
        <v>898</v>
      </c>
      <c r="D10" s="64" t="s">
        <v>173</v>
      </c>
      <c r="E10" s="6" t="s">
        <v>2</v>
      </c>
      <c r="F10" s="2">
        <v>40</v>
      </c>
      <c r="G10" s="2">
        <v>35</v>
      </c>
      <c r="H10" s="8">
        <v>40</v>
      </c>
      <c r="I10" s="8">
        <v>35</v>
      </c>
      <c r="J10" s="109">
        <v>252245</v>
      </c>
      <c r="K10" s="2" t="s">
        <v>541</v>
      </c>
      <c r="L10" s="9">
        <f>24000+174800+18176.62+28000+7500</f>
        <v>252476.62</v>
      </c>
      <c r="M10" s="2" t="s">
        <v>541</v>
      </c>
      <c r="N10" s="12" t="s">
        <v>899</v>
      </c>
      <c r="O10" s="2" t="s">
        <v>552</v>
      </c>
      <c r="P10" s="2" t="s">
        <v>552</v>
      </c>
      <c r="Q10" s="2" t="s">
        <v>499</v>
      </c>
      <c r="R10" s="3" t="s">
        <v>1124</v>
      </c>
      <c r="U10" s="165"/>
    </row>
    <row r="11" spans="1:21" s="80" customFormat="1" ht="180" x14ac:dyDescent="0.2">
      <c r="A11" s="1">
        <f>A10+1</f>
        <v>3</v>
      </c>
      <c r="B11" s="2" t="s">
        <v>625</v>
      </c>
      <c r="C11" s="2" t="s">
        <v>951</v>
      </c>
      <c r="D11" s="64" t="s">
        <v>174</v>
      </c>
      <c r="E11" s="6" t="s">
        <v>2</v>
      </c>
      <c r="F11" s="2">
        <v>40</v>
      </c>
      <c r="G11" s="2">
        <v>32</v>
      </c>
      <c r="H11" s="8">
        <v>40</v>
      </c>
      <c r="I11" s="8">
        <v>32</v>
      </c>
      <c r="J11" s="109">
        <v>243383</v>
      </c>
      <c r="K11" s="2" t="s">
        <v>541</v>
      </c>
      <c r="L11" s="9">
        <f>24000+165600+22858.79+28000+3000</f>
        <v>243458.79</v>
      </c>
      <c r="M11" s="2" t="s">
        <v>541</v>
      </c>
      <c r="N11" s="12" t="s">
        <v>952</v>
      </c>
      <c r="O11" s="2" t="s">
        <v>552</v>
      </c>
      <c r="P11" s="2" t="s">
        <v>552</v>
      </c>
      <c r="Q11" s="2" t="s">
        <v>499</v>
      </c>
      <c r="R11" s="3" t="s">
        <v>1124</v>
      </c>
      <c r="U11" s="165"/>
    </row>
    <row r="12" spans="1:21" s="80" customFormat="1" ht="280.5" customHeight="1" x14ac:dyDescent="0.2">
      <c r="A12" s="1">
        <f>A11+1</f>
        <v>4</v>
      </c>
      <c r="B12" s="6" t="s">
        <v>545</v>
      </c>
      <c r="C12" s="2" t="s">
        <v>812</v>
      </c>
      <c r="D12" s="64" t="s">
        <v>175</v>
      </c>
      <c r="E12" s="6" t="s">
        <v>2</v>
      </c>
      <c r="F12" s="2">
        <v>40</v>
      </c>
      <c r="G12" s="2">
        <v>32</v>
      </c>
      <c r="H12" s="8">
        <v>40</v>
      </c>
      <c r="I12" s="8">
        <v>35</v>
      </c>
      <c r="J12" s="109">
        <v>231916</v>
      </c>
      <c r="K12" s="2" t="s">
        <v>541</v>
      </c>
      <c r="L12" s="9">
        <f>24000+165600+14315.74+28000</f>
        <v>231915.74</v>
      </c>
      <c r="M12" s="2" t="s">
        <v>541</v>
      </c>
      <c r="N12" s="12" t="s">
        <v>813</v>
      </c>
      <c r="O12" s="2" t="s">
        <v>552</v>
      </c>
      <c r="P12" s="2" t="s">
        <v>552</v>
      </c>
      <c r="Q12" s="2" t="s">
        <v>499</v>
      </c>
      <c r="R12" s="3" t="s">
        <v>1124</v>
      </c>
      <c r="U12" s="165"/>
    </row>
    <row r="13" spans="1:21" s="80" customFormat="1" ht="180" x14ac:dyDescent="0.2">
      <c r="A13" s="138">
        <f>A12+1</f>
        <v>5</v>
      </c>
      <c r="B13" s="10" t="s">
        <v>546</v>
      </c>
      <c r="C13" s="134" t="s">
        <v>604</v>
      </c>
      <c r="D13" s="115" t="s">
        <v>176</v>
      </c>
      <c r="E13" s="139" t="s">
        <v>2</v>
      </c>
      <c r="F13" s="134">
        <v>40</v>
      </c>
      <c r="G13" s="134">
        <v>33</v>
      </c>
      <c r="H13" s="140">
        <v>40</v>
      </c>
      <c r="I13" s="140">
        <v>36</v>
      </c>
      <c r="J13" s="148">
        <v>239250</v>
      </c>
      <c r="K13" s="134" t="s">
        <v>541</v>
      </c>
      <c r="L13" s="141">
        <f>24000+165600+21613.23+28000</f>
        <v>239213.23</v>
      </c>
      <c r="M13" s="134" t="s">
        <v>541</v>
      </c>
      <c r="N13" s="142" t="s">
        <v>610</v>
      </c>
      <c r="O13" s="134" t="s">
        <v>552</v>
      </c>
      <c r="P13" s="134" t="s">
        <v>552</v>
      </c>
      <c r="Q13" s="134" t="s">
        <v>499</v>
      </c>
      <c r="R13" s="143" t="s">
        <v>1124</v>
      </c>
      <c r="U13" s="165"/>
    </row>
    <row r="14" spans="1:21" s="80" customFormat="1" ht="165" x14ac:dyDescent="0.2">
      <c r="A14" s="135">
        <v>6</v>
      </c>
      <c r="B14" s="56" t="s">
        <v>1102</v>
      </c>
      <c r="C14" s="2" t="s">
        <v>1103</v>
      </c>
      <c r="D14" s="144" t="s">
        <v>1143</v>
      </c>
      <c r="E14" s="6"/>
      <c r="F14" s="56">
        <v>20</v>
      </c>
      <c r="G14" s="56">
        <v>15</v>
      </c>
      <c r="H14" s="8">
        <v>20</v>
      </c>
      <c r="I14" s="8">
        <v>17</v>
      </c>
      <c r="J14" s="109">
        <v>25067</v>
      </c>
      <c r="K14" s="2"/>
      <c r="L14" s="9">
        <f>2400+9000+6909.39+3500</f>
        <v>21809.39</v>
      </c>
      <c r="M14" s="2" t="s">
        <v>541</v>
      </c>
      <c r="N14" s="142" t="s">
        <v>1104</v>
      </c>
      <c r="O14" s="2" t="s">
        <v>552</v>
      </c>
      <c r="P14" s="2" t="s">
        <v>552</v>
      </c>
      <c r="Q14" s="2" t="s">
        <v>499</v>
      </c>
      <c r="R14" s="73" t="s">
        <v>1125</v>
      </c>
      <c r="U14" s="165"/>
    </row>
    <row r="15" spans="1:21" ht="14.25" x14ac:dyDescent="0.2">
      <c r="A15" s="232" t="s">
        <v>44</v>
      </c>
      <c r="B15" s="249"/>
      <c r="C15" s="250"/>
      <c r="D15" s="250"/>
      <c r="E15" s="250"/>
      <c r="F15" s="250"/>
      <c r="G15" s="250"/>
      <c r="H15" s="250"/>
      <c r="I15" s="250"/>
      <c r="J15" s="250"/>
      <c r="K15" s="250"/>
      <c r="L15" s="250"/>
      <c r="M15" s="250"/>
      <c r="N15" s="250"/>
      <c r="O15" s="250"/>
      <c r="P15" s="250"/>
      <c r="Q15" s="250"/>
      <c r="R15" s="251"/>
    </row>
    <row r="16" spans="1:21" s="80" customFormat="1" ht="375" x14ac:dyDescent="0.2">
      <c r="A16" s="1">
        <v>1</v>
      </c>
      <c r="B16" s="2" t="s">
        <v>284</v>
      </c>
      <c r="C16" s="2" t="s">
        <v>953</v>
      </c>
      <c r="D16" s="64" t="s">
        <v>267</v>
      </c>
      <c r="E16" s="6" t="s">
        <v>2</v>
      </c>
      <c r="F16" s="2">
        <v>60</v>
      </c>
      <c r="G16" s="2">
        <v>45</v>
      </c>
      <c r="H16" s="8">
        <v>61</v>
      </c>
      <c r="I16" s="8">
        <v>45</v>
      </c>
      <c r="J16" s="9">
        <v>174750</v>
      </c>
      <c r="K16" s="2" t="s">
        <v>496</v>
      </c>
      <c r="L16" s="9">
        <v>174747.82</v>
      </c>
      <c r="M16" s="2" t="s">
        <v>496</v>
      </c>
      <c r="N16" s="12" t="s">
        <v>954</v>
      </c>
      <c r="O16" s="2" t="s">
        <v>955</v>
      </c>
      <c r="P16" s="2" t="s">
        <v>956</v>
      </c>
      <c r="Q16" s="2" t="s">
        <v>499</v>
      </c>
      <c r="R16" s="3"/>
      <c r="U16" s="165"/>
    </row>
    <row r="17" spans="1:21" s="80" customFormat="1" ht="375" x14ac:dyDescent="0.2">
      <c r="A17" s="1">
        <v>2</v>
      </c>
      <c r="B17" s="2" t="s">
        <v>284</v>
      </c>
      <c r="C17" s="2" t="s">
        <v>953</v>
      </c>
      <c r="D17" s="64" t="s">
        <v>177</v>
      </c>
      <c r="E17" s="6" t="s">
        <v>2</v>
      </c>
      <c r="F17" s="2">
        <v>70</v>
      </c>
      <c r="G17" s="2">
        <v>55</v>
      </c>
      <c r="H17" s="8">
        <v>70</v>
      </c>
      <c r="I17" s="8">
        <v>55</v>
      </c>
      <c r="J17" s="9">
        <v>190185</v>
      </c>
      <c r="K17" s="2" t="s">
        <v>496</v>
      </c>
      <c r="L17" s="9">
        <v>190184.01</v>
      </c>
      <c r="M17" s="2" t="s">
        <v>496</v>
      </c>
      <c r="N17" s="12" t="s">
        <v>954</v>
      </c>
      <c r="O17" s="2" t="s">
        <v>955</v>
      </c>
      <c r="P17" s="2" t="s">
        <v>956</v>
      </c>
      <c r="Q17" s="2" t="s">
        <v>499</v>
      </c>
      <c r="R17" s="3"/>
      <c r="U17" s="165"/>
    </row>
    <row r="18" spans="1:21" s="80" customFormat="1" ht="405" x14ac:dyDescent="0.2">
      <c r="A18" s="1">
        <v>3</v>
      </c>
      <c r="B18" s="2" t="s">
        <v>285</v>
      </c>
      <c r="C18" s="2" t="s">
        <v>630</v>
      </c>
      <c r="D18" s="64" t="s">
        <v>268</v>
      </c>
      <c r="E18" s="6" t="s">
        <v>2</v>
      </c>
      <c r="F18" s="2">
        <v>170</v>
      </c>
      <c r="G18" s="2">
        <v>110</v>
      </c>
      <c r="H18" s="8">
        <v>171</v>
      </c>
      <c r="I18" s="8">
        <v>156</v>
      </c>
      <c r="J18" s="9">
        <v>121340</v>
      </c>
      <c r="K18" s="2" t="s">
        <v>496</v>
      </c>
      <c r="L18" s="9">
        <f>16500+57600+23639.46+14000+9600</f>
        <v>121339.45999999999</v>
      </c>
      <c r="M18" s="2" t="s">
        <v>496</v>
      </c>
      <c r="N18" s="12" t="s">
        <v>690</v>
      </c>
      <c r="O18" s="2" t="s">
        <v>631</v>
      </c>
      <c r="P18" s="2" t="s">
        <v>632</v>
      </c>
      <c r="Q18" s="2" t="s">
        <v>499</v>
      </c>
      <c r="R18" s="3"/>
      <c r="U18" s="165"/>
    </row>
    <row r="19" spans="1:21" s="94" customFormat="1" ht="14.25" x14ac:dyDescent="0.2">
      <c r="A19" s="221" t="s">
        <v>117</v>
      </c>
      <c r="B19" s="230"/>
      <c r="C19" s="231"/>
      <c r="D19" s="231"/>
      <c r="E19" s="231"/>
      <c r="F19" s="231"/>
      <c r="G19" s="231"/>
      <c r="H19" s="231"/>
      <c r="I19" s="231"/>
      <c r="J19" s="231"/>
      <c r="K19" s="221"/>
      <c r="L19" s="221"/>
      <c r="M19" s="221"/>
      <c r="N19" s="221"/>
      <c r="O19" s="221"/>
      <c r="P19" s="221"/>
      <c r="Q19" s="221"/>
      <c r="R19" s="221"/>
      <c r="U19" s="200"/>
    </row>
    <row r="20" spans="1:21" s="80" customFormat="1" ht="60" x14ac:dyDescent="0.2">
      <c r="A20" s="13">
        <v>1</v>
      </c>
      <c r="B20" s="2" t="s">
        <v>269</v>
      </c>
      <c r="C20" s="2" t="s">
        <v>1194</v>
      </c>
      <c r="D20" s="64" t="s">
        <v>178</v>
      </c>
      <c r="E20" s="6" t="s">
        <v>2</v>
      </c>
      <c r="F20" s="2">
        <v>72</v>
      </c>
      <c r="G20" s="2">
        <v>72</v>
      </c>
      <c r="H20" s="14">
        <v>53</v>
      </c>
      <c r="I20" s="8">
        <v>46</v>
      </c>
      <c r="J20" s="9">
        <v>5320</v>
      </c>
      <c r="K20" s="2"/>
      <c r="L20" s="9">
        <f>3180+1000</f>
        <v>4180</v>
      </c>
      <c r="M20" s="2" t="s">
        <v>496</v>
      </c>
      <c r="N20" s="12" t="s">
        <v>1195</v>
      </c>
      <c r="O20" s="2" t="s">
        <v>500</v>
      </c>
      <c r="P20" s="2" t="s">
        <v>500</v>
      </c>
      <c r="Q20" s="2" t="s">
        <v>499</v>
      </c>
      <c r="R20" s="3"/>
      <c r="U20" s="165"/>
    </row>
    <row r="21" spans="1:21" s="80" customFormat="1" ht="231.75" customHeight="1" x14ac:dyDescent="0.2">
      <c r="A21" s="13">
        <v>2</v>
      </c>
      <c r="B21" s="2" t="s">
        <v>1119</v>
      </c>
      <c r="C21" s="2"/>
      <c r="D21" s="64" t="s">
        <v>179</v>
      </c>
      <c r="E21" s="6" t="s">
        <v>2</v>
      </c>
      <c r="F21" s="2">
        <v>72</v>
      </c>
      <c r="G21" s="2">
        <v>72</v>
      </c>
      <c r="H21" s="14"/>
      <c r="I21" s="8"/>
      <c r="J21" s="9">
        <v>5320</v>
      </c>
      <c r="K21" s="2"/>
      <c r="L21" s="9"/>
      <c r="M21" s="2"/>
      <c r="N21" s="254" t="s">
        <v>1240</v>
      </c>
      <c r="O21" s="255"/>
      <c r="P21" s="255"/>
      <c r="Q21" s="256"/>
      <c r="R21" s="3" t="s">
        <v>1120</v>
      </c>
      <c r="U21" s="165"/>
    </row>
    <row r="22" spans="1:21" s="80" customFormat="1" ht="90" x14ac:dyDescent="0.2">
      <c r="A22" s="13">
        <v>3</v>
      </c>
      <c r="B22" s="2" t="s">
        <v>1010</v>
      </c>
      <c r="C22" s="2" t="s">
        <v>1236</v>
      </c>
      <c r="D22" s="11" t="s">
        <v>180</v>
      </c>
      <c r="E22" s="6" t="s">
        <v>2</v>
      </c>
      <c r="F22" s="2">
        <v>72</v>
      </c>
      <c r="G22" s="2">
        <v>72</v>
      </c>
      <c r="H22" s="14">
        <v>72</v>
      </c>
      <c r="I22" s="8">
        <v>72</v>
      </c>
      <c r="J22" s="9">
        <v>5320</v>
      </c>
      <c r="K22" s="2"/>
      <c r="L22" s="9">
        <f>4320+1000</f>
        <v>5320</v>
      </c>
      <c r="M22" s="2" t="s">
        <v>500</v>
      </c>
      <c r="N22" s="12" t="s">
        <v>1237</v>
      </c>
      <c r="O22" s="2" t="s">
        <v>500</v>
      </c>
      <c r="P22" s="2" t="s">
        <v>500</v>
      </c>
      <c r="Q22" s="2" t="s">
        <v>499</v>
      </c>
      <c r="R22" s="3" t="s">
        <v>1011</v>
      </c>
      <c r="U22" s="165"/>
    </row>
    <row r="23" spans="1:21" s="80" customFormat="1" ht="90" x14ac:dyDescent="0.2">
      <c r="A23" s="13">
        <v>4</v>
      </c>
      <c r="B23" s="2" t="s">
        <v>270</v>
      </c>
      <c r="C23" s="2" t="s">
        <v>540</v>
      </c>
      <c r="D23" s="64" t="s">
        <v>181</v>
      </c>
      <c r="E23" s="6" t="s">
        <v>2</v>
      </c>
      <c r="F23" s="2">
        <v>169</v>
      </c>
      <c r="G23" s="2">
        <v>167</v>
      </c>
      <c r="H23" s="14">
        <v>169</v>
      </c>
      <c r="I23" s="8">
        <v>167</v>
      </c>
      <c r="J23" s="9">
        <v>11520</v>
      </c>
      <c r="K23" s="2" t="s">
        <v>541</v>
      </c>
      <c r="L23" s="9">
        <f>10140+1380</f>
        <v>11520</v>
      </c>
      <c r="M23" s="2" t="s">
        <v>500</v>
      </c>
      <c r="N23" s="12" t="s">
        <v>691</v>
      </c>
      <c r="O23" s="2" t="s">
        <v>542</v>
      </c>
      <c r="P23" s="2" t="s">
        <v>500</v>
      </c>
      <c r="Q23" s="2" t="s">
        <v>543</v>
      </c>
      <c r="R23" s="2"/>
      <c r="U23" s="165"/>
    </row>
    <row r="24" spans="1:21" s="80" customFormat="1" ht="120" x14ac:dyDescent="0.2">
      <c r="A24" s="13">
        <v>5</v>
      </c>
      <c r="B24" s="2" t="s">
        <v>271</v>
      </c>
      <c r="C24" s="2" t="s">
        <v>1238</v>
      </c>
      <c r="D24" s="144" t="s">
        <v>1121</v>
      </c>
      <c r="E24" s="6" t="s">
        <v>2</v>
      </c>
      <c r="F24" s="2">
        <v>169</v>
      </c>
      <c r="G24" s="56">
        <v>169</v>
      </c>
      <c r="H24" s="14">
        <v>169</v>
      </c>
      <c r="I24" s="8">
        <v>162</v>
      </c>
      <c r="J24" s="9">
        <v>11520</v>
      </c>
      <c r="K24" s="2"/>
      <c r="L24" s="9">
        <f>10140+1380</f>
        <v>11520</v>
      </c>
      <c r="M24" s="2" t="s">
        <v>500</v>
      </c>
      <c r="N24" s="12" t="s">
        <v>1239</v>
      </c>
      <c r="O24" s="2" t="s">
        <v>542</v>
      </c>
      <c r="P24" s="2" t="s">
        <v>500</v>
      </c>
      <c r="Q24" s="2" t="s">
        <v>543</v>
      </c>
      <c r="R24" s="56" t="s">
        <v>1122</v>
      </c>
      <c r="U24" s="165"/>
    </row>
    <row r="25" spans="1:21" ht="14.25" x14ac:dyDescent="0.2">
      <c r="A25" s="221" t="s">
        <v>133</v>
      </c>
      <c r="B25" s="246"/>
      <c r="C25" s="247"/>
      <c r="D25" s="247"/>
      <c r="E25" s="247"/>
      <c r="F25" s="247"/>
      <c r="G25" s="247"/>
      <c r="H25" s="247"/>
      <c r="I25" s="247"/>
      <c r="J25" s="247"/>
      <c r="K25" s="221"/>
      <c r="L25" s="221"/>
      <c r="M25" s="221"/>
      <c r="N25" s="221"/>
      <c r="O25" s="221"/>
      <c r="P25" s="221"/>
      <c r="Q25" s="221"/>
      <c r="R25" s="221"/>
    </row>
    <row r="26" spans="1:21" s="80" customFormat="1" ht="105" x14ac:dyDescent="0.2">
      <c r="A26" s="1">
        <v>1</v>
      </c>
      <c r="B26" s="2" t="s">
        <v>728</v>
      </c>
      <c r="C26" s="2" t="s">
        <v>1161</v>
      </c>
      <c r="D26" s="72" t="s">
        <v>305</v>
      </c>
      <c r="E26" s="6" t="s">
        <v>2</v>
      </c>
      <c r="F26" s="8">
        <v>40</v>
      </c>
      <c r="G26" s="8">
        <v>25</v>
      </c>
      <c r="H26" s="8">
        <v>70</v>
      </c>
      <c r="I26" s="8">
        <v>43</v>
      </c>
      <c r="J26" s="42">
        <v>33750</v>
      </c>
      <c r="K26" s="2"/>
      <c r="L26" s="9">
        <f>4320+1800+21600+2588.17+3441.83</f>
        <v>33750</v>
      </c>
      <c r="M26" s="2" t="s">
        <v>541</v>
      </c>
      <c r="N26" s="12" t="s">
        <v>1162</v>
      </c>
      <c r="O26" s="2" t="s">
        <v>1163</v>
      </c>
      <c r="P26" s="2" t="s">
        <v>1164</v>
      </c>
      <c r="Q26" s="2" t="s">
        <v>499</v>
      </c>
      <c r="R26" s="3" t="s">
        <v>729</v>
      </c>
      <c r="U26" s="165"/>
    </row>
    <row r="27" spans="1:21" ht="14.25" x14ac:dyDescent="0.2">
      <c r="A27" s="221" t="s">
        <v>107</v>
      </c>
      <c r="B27" s="222"/>
      <c r="C27" s="221"/>
      <c r="D27" s="221"/>
      <c r="E27" s="221"/>
      <c r="F27" s="221"/>
      <c r="G27" s="221"/>
      <c r="H27" s="221"/>
      <c r="I27" s="221"/>
      <c r="J27" s="221"/>
      <c r="K27" s="221"/>
      <c r="L27" s="221"/>
      <c r="M27" s="221"/>
      <c r="N27" s="221"/>
      <c r="O27" s="221"/>
      <c r="P27" s="221"/>
      <c r="Q27" s="221"/>
      <c r="R27" s="221"/>
    </row>
    <row r="28" spans="1:21" s="80" customFormat="1" ht="409.5" x14ac:dyDescent="0.2">
      <c r="A28" s="1">
        <v>1</v>
      </c>
      <c r="B28" s="33" t="s">
        <v>826</v>
      </c>
      <c r="C28" s="16" t="s">
        <v>1082</v>
      </c>
      <c r="D28" s="64" t="s">
        <v>182</v>
      </c>
      <c r="E28" s="6" t="s">
        <v>2</v>
      </c>
      <c r="F28" s="2">
        <v>80</v>
      </c>
      <c r="G28" s="2">
        <v>50</v>
      </c>
      <c r="H28" s="8">
        <v>145</v>
      </c>
      <c r="I28" s="8">
        <v>92</v>
      </c>
      <c r="J28" s="109">
        <v>118210</v>
      </c>
      <c r="K28" s="2"/>
      <c r="L28" s="9">
        <f>14400+66000+29809.69+8000</f>
        <v>118209.69</v>
      </c>
      <c r="M28" s="2" t="s">
        <v>541</v>
      </c>
      <c r="N28" s="12" t="s">
        <v>1083</v>
      </c>
      <c r="O28" s="2" t="s">
        <v>500</v>
      </c>
      <c r="P28" s="2" t="s">
        <v>552</v>
      </c>
      <c r="Q28" s="2" t="s">
        <v>499</v>
      </c>
      <c r="R28" s="3" t="s">
        <v>1230</v>
      </c>
      <c r="U28" s="165"/>
    </row>
    <row r="29" spans="1:21" s="80" customFormat="1" ht="366" customHeight="1" x14ac:dyDescent="0.2">
      <c r="A29" s="1">
        <v>2</v>
      </c>
      <c r="B29" s="105" t="s">
        <v>922</v>
      </c>
      <c r="C29" s="16" t="s">
        <v>1084</v>
      </c>
      <c r="D29" s="64" t="s">
        <v>183</v>
      </c>
      <c r="E29" s="6" t="s">
        <v>2</v>
      </c>
      <c r="F29" s="2">
        <v>90</v>
      </c>
      <c r="G29" s="2">
        <v>50</v>
      </c>
      <c r="H29" s="8">
        <v>113</v>
      </c>
      <c r="I29" s="8">
        <v>82</v>
      </c>
      <c r="J29" s="109">
        <v>93940</v>
      </c>
      <c r="K29" s="2"/>
      <c r="L29" s="9">
        <f>16200+47000+8000+4992+2310</f>
        <v>78502</v>
      </c>
      <c r="M29" s="2" t="s">
        <v>541</v>
      </c>
      <c r="N29" s="12" t="s">
        <v>1085</v>
      </c>
      <c r="O29" s="2" t="s">
        <v>500</v>
      </c>
      <c r="P29" s="2" t="s">
        <v>1086</v>
      </c>
      <c r="Q29" s="2" t="s">
        <v>499</v>
      </c>
      <c r="R29" s="3" t="s">
        <v>1231</v>
      </c>
      <c r="U29" s="165"/>
    </row>
    <row r="30" spans="1:21" s="80" customFormat="1" ht="409.5" customHeight="1" x14ac:dyDescent="0.2">
      <c r="A30" s="1">
        <v>3</v>
      </c>
      <c r="B30" s="33" t="s">
        <v>825</v>
      </c>
      <c r="C30" s="2" t="s">
        <v>1012</v>
      </c>
      <c r="D30" s="64" t="s">
        <v>184</v>
      </c>
      <c r="E30" s="6" t="s">
        <v>2</v>
      </c>
      <c r="F30" s="2">
        <v>80</v>
      </c>
      <c r="G30" s="2">
        <v>50</v>
      </c>
      <c r="H30" s="8">
        <v>145</v>
      </c>
      <c r="I30" s="8">
        <v>92</v>
      </c>
      <c r="J30" s="9">
        <v>78100</v>
      </c>
      <c r="K30" s="2"/>
      <c r="L30" s="9">
        <f>9600+33000+27500+8000</f>
        <v>78100</v>
      </c>
      <c r="M30" s="2" t="s">
        <v>541</v>
      </c>
      <c r="N30" s="12" t="s">
        <v>1013</v>
      </c>
      <c r="O30" s="2" t="s">
        <v>500</v>
      </c>
      <c r="P30" s="2" t="s">
        <v>552</v>
      </c>
      <c r="Q30" s="2" t="s">
        <v>499</v>
      </c>
      <c r="R30" s="3" t="s">
        <v>827</v>
      </c>
      <c r="U30" s="165"/>
    </row>
    <row r="31" spans="1:21" ht="14.25" x14ac:dyDescent="0.2">
      <c r="A31" s="252" t="s">
        <v>45</v>
      </c>
      <c r="B31" s="253"/>
      <c r="C31" s="252"/>
      <c r="D31" s="252"/>
      <c r="E31" s="252"/>
      <c r="F31" s="252"/>
      <c r="G31" s="252"/>
      <c r="H31" s="252"/>
      <c r="I31" s="252"/>
      <c r="J31" s="252"/>
      <c r="K31" s="252"/>
      <c r="L31" s="252"/>
      <c r="M31" s="252"/>
      <c r="N31" s="252"/>
      <c r="O31" s="252"/>
      <c r="P31" s="252"/>
      <c r="Q31" s="252"/>
      <c r="R31" s="252"/>
    </row>
    <row r="32" spans="1:21" s="80" customFormat="1" ht="285" x14ac:dyDescent="0.2">
      <c r="A32" s="1">
        <v>1</v>
      </c>
      <c r="B32" s="2" t="s">
        <v>315</v>
      </c>
      <c r="C32" s="2" t="s">
        <v>1091</v>
      </c>
      <c r="D32" s="72" t="s">
        <v>313</v>
      </c>
      <c r="E32" s="6" t="s">
        <v>2</v>
      </c>
      <c r="F32" s="8">
        <v>25</v>
      </c>
      <c r="G32" s="8">
        <v>12</v>
      </c>
      <c r="H32" s="8">
        <v>41</v>
      </c>
      <c r="I32" s="8">
        <f>24</f>
        <v>24</v>
      </c>
      <c r="J32" s="42">
        <v>35000</v>
      </c>
      <c r="K32" s="2" t="s">
        <v>541</v>
      </c>
      <c r="L32" s="9">
        <f>4400+6000+3000+3000+9600+5500+3500</f>
        <v>35000</v>
      </c>
      <c r="M32" s="2" t="s">
        <v>541</v>
      </c>
      <c r="N32" s="12" t="s">
        <v>1092</v>
      </c>
      <c r="O32" s="2" t="s">
        <v>552</v>
      </c>
      <c r="P32" s="2" t="s">
        <v>1097</v>
      </c>
      <c r="Q32" s="2" t="s">
        <v>499</v>
      </c>
      <c r="R32" s="2"/>
      <c r="U32" s="165"/>
    </row>
    <row r="33" spans="1:21" s="80" customFormat="1" ht="168.75" customHeight="1" x14ac:dyDescent="0.2">
      <c r="A33" s="1">
        <v>2</v>
      </c>
      <c r="B33" s="2" t="s">
        <v>316</v>
      </c>
      <c r="C33" s="2" t="s">
        <v>597</v>
      </c>
      <c r="D33" s="72" t="s">
        <v>314</v>
      </c>
      <c r="E33" s="6" t="s">
        <v>2</v>
      </c>
      <c r="F33" s="8">
        <v>25</v>
      </c>
      <c r="G33" s="8">
        <v>13</v>
      </c>
      <c r="H33" s="8">
        <v>43</v>
      </c>
      <c r="I33" s="8">
        <v>34</v>
      </c>
      <c r="J33" s="42">
        <v>10000</v>
      </c>
      <c r="K33" s="2" t="s">
        <v>541</v>
      </c>
      <c r="L33" s="9">
        <f>3500+1500+2000+3000</f>
        <v>10000</v>
      </c>
      <c r="M33" s="2" t="s">
        <v>496</v>
      </c>
      <c r="N33" s="12" t="s">
        <v>736</v>
      </c>
      <c r="O33" s="2" t="s">
        <v>552</v>
      </c>
      <c r="P33" s="2" t="s">
        <v>552</v>
      </c>
      <c r="Q33" s="2" t="s">
        <v>499</v>
      </c>
      <c r="R33" s="2"/>
      <c r="U33" s="165"/>
    </row>
    <row r="34" spans="1:21" s="80" customFormat="1" x14ac:dyDescent="0.2">
      <c r="A34" s="217" t="s">
        <v>126</v>
      </c>
      <c r="B34" s="218"/>
      <c r="C34" s="219"/>
      <c r="D34" s="219"/>
      <c r="E34" s="219"/>
      <c r="F34" s="219"/>
      <c r="G34" s="219"/>
      <c r="H34" s="219"/>
      <c r="I34" s="219"/>
      <c r="J34" s="219"/>
      <c r="K34" s="219"/>
      <c r="L34" s="219"/>
      <c r="M34" s="219"/>
      <c r="N34" s="219"/>
      <c r="O34" s="219"/>
      <c r="P34" s="219"/>
      <c r="Q34" s="219"/>
      <c r="R34" s="220"/>
      <c r="U34" s="165"/>
    </row>
    <row r="35" spans="1:21" s="80" customFormat="1" ht="75" x14ac:dyDescent="0.2">
      <c r="A35" s="1">
        <v>1</v>
      </c>
      <c r="B35" s="73"/>
      <c r="C35" s="2" t="s">
        <v>598</v>
      </c>
      <c r="D35" s="16" t="s">
        <v>599</v>
      </c>
      <c r="E35" s="6"/>
      <c r="F35" s="8"/>
      <c r="G35" s="8"/>
      <c r="H35" s="8">
        <v>35</v>
      </c>
      <c r="I35" s="8">
        <v>26</v>
      </c>
      <c r="J35" s="42"/>
      <c r="K35" s="2" t="s">
        <v>496</v>
      </c>
      <c r="L35" s="9"/>
      <c r="M35" s="2" t="s">
        <v>496</v>
      </c>
      <c r="N35" s="12" t="s">
        <v>600</v>
      </c>
      <c r="O35" s="2" t="s">
        <v>601</v>
      </c>
      <c r="P35" s="2" t="s">
        <v>601</v>
      </c>
      <c r="Q35" s="2"/>
      <c r="R35" s="2"/>
      <c r="U35" s="165"/>
    </row>
    <row r="36" spans="1:21" s="80" customFormat="1" ht="256.5" customHeight="1" x14ac:dyDescent="0.2">
      <c r="A36" s="54">
        <v>1</v>
      </c>
      <c r="B36" s="54"/>
      <c r="C36" s="33" t="s">
        <v>835</v>
      </c>
      <c r="D36" s="53" t="s">
        <v>834</v>
      </c>
      <c r="E36" s="33"/>
      <c r="F36" s="33"/>
      <c r="G36" s="33"/>
      <c r="H36" s="33">
        <v>60</v>
      </c>
      <c r="I36" s="33">
        <v>12</v>
      </c>
      <c r="J36" s="33"/>
      <c r="K36" s="33"/>
      <c r="L36" s="33"/>
      <c r="M36" s="33" t="s">
        <v>496</v>
      </c>
      <c r="N36" s="33" t="s">
        <v>836</v>
      </c>
      <c r="O36" s="33" t="s">
        <v>837</v>
      </c>
      <c r="P36" s="33"/>
      <c r="Q36" s="33"/>
      <c r="R36" s="33"/>
      <c r="U36" s="165"/>
    </row>
    <row r="37" spans="1:21" s="80" customFormat="1" ht="249.75" customHeight="1" x14ac:dyDescent="0.2">
      <c r="A37" s="54">
        <v>2</v>
      </c>
      <c r="B37" s="54"/>
      <c r="C37" s="33" t="s">
        <v>835</v>
      </c>
      <c r="D37" s="53" t="s">
        <v>838</v>
      </c>
      <c r="E37" s="33"/>
      <c r="F37" s="33"/>
      <c r="G37" s="33"/>
      <c r="H37" s="33">
        <v>17</v>
      </c>
      <c r="I37" s="33">
        <v>4</v>
      </c>
      <c r="J37" s="33"/>
      <c r="K37" s="33"/>
      <c r="L37" s="33"/>
      <c r="M37" s="33" t="s">
        <v>496</v>
      </c>
      <c r="N37" s="33" t="s">
        <v>839</v>
      </c>
      <c r="O37" s="33" t="s">
        <v>837</v>
      </c>
      <c r="P37" s="33"/>
      <c r="Q37" s="33"/>
      <c r="R37" s="33"/>
      <c r="U37" s="165"/>
    </row>
    <row r="38" spans="1:21" s="80" customFormat="1" ht="120" x14ac:dyDescent="0.2">
      <c r="A38" s="133">
        <v>3</v>
      </c>
      <c r="B38" s="133"/>
      <c r="C38" s="2" t="s">
        <v>1094</v>
      </c>
      <c r="D38" s="16" t="s">
        <v>1093</v>
      </c>
      <c r="E38" s="2"/>
      <c r="F38" s="2"/>
      <c r="G38" s="2"/>
      <c r="H38" s="2">
        <v>46</v>
      </c>
      <c r="I38" s="2">
        <v>5</v>
      </c>
      <c r="J38" s="2"/>
      <c r="K38" s="2"/>
      <c r="L38" s="2"/>
      <c r="M38" s="2" t="s">
        <v>496</v>
      </c>
      <c r="N38" s="33" t="s">
        <v>1095</v>
      </c>
      <c r="O38" s="33" t="s">
        <v>1096</v>
      </c>
      <c r="P38" s="2"/>
      <c r="Q38" s="2"/>
      <c r="R38" s="2"/>
      <c r="U38" s="165"/>
    </row>
    <row r="39" spans="1:21" s="80" customFormat="1" ht="90" x14ac:dyDescent="0.2">
      <c r="A39" s="133">
        <v>4</v>
      </c>
      <c r="B39" s="133"/>
      <c r="C39" s="2" t="s">
        <v>1098</v>
      </c>
      <c r="D39" s="16" t="s">
        <v>838</v>
      </c>
      <c r="E39" s="2"/>
      <c r="F39" s="2"/>
      <c r="G39" s="2"/>
      <c r="H39" s="2">
        <v>46</v>
      </c>
      <c r="I39" s="2">
        <v>5</v>
      </c>
      <c r="J39" s="2"/>
      <c r="K39" s="2"/>
      <c r="L39" s="2"/>
      <c r="M39" s="2" t="s">
        <v>496</v>
      </c>
      <c r="N39" s="33" t="s">
        <v>1099</v>
      </c>
      <c r="O39" s="33" t="s">
        <v>1100</v>
      </c>
      <c r="P39" s="2"/>
      <c r="Q39" s="2"/>
      <c r="R39" s="2"/>
      <c r="U39" s="165"/>
    </row>
    <row r="40" spans="1:21" ht="14.25" customHeight="1" x14ac:dyDescent="0.2">
      <c r="A40" s="257" t="s">
        <v>306</v>
      </c>
      <c r="B40" s="258"/>
      <c r="C40" s="259"/>
      <c r="D40" s="259"/>
      <c r="E40" s="259"/>
      <c r="F40" s="259"/>
      <c r="G40" s="259"/>
      <c r="H40" s="259"/>
      <c r="I40" s="259"/>
      <c r="J40" s="259"/>
      <c r="K40" s="259"/>
      <c r="L40" s="259"/>
      <c r="M40" s="259"/>
      <c r="N40" s="259"/>
      <c r="O40" s="259"/>
      <c r="P40" s="259"/>
      <c r="Q40" s="259"/>
      <c r="R40" s="260"/>
    </row>
    <row r="41" spans="1:21" s="80" customFormat="1" ht="120" x14ac:dyDescent="0.2">
      <c r="A41" s="1">
        <v>1</v>
      </c>
      <c r="B41" s="2" t="s">
        <v>878</v>
      </c>
      <c r="C41" s="2" t="s">
        <v>1017</v>
      </c>
      <c r="D41" s="72" t="s">
        <v>877</v>
      </c>
      <c r="E41" s="6" t="s">
        <v>2</v>
      </c>
      <c r="F41" s="8">
        <v>30</v>
      </c>
      <c r="G41" s="8">
        <v>25</v>
      </c>
      <c r="H41" s="8">
        <v>35</v>
      </c>
      <c r="I41" s="8">
        <v>20</v>
      </c>
      <c r="J41" s="42">
        <v>31500</v>
      </c>
      <c r="K41" s="2"/>
      <c r="L41" s="9">
        <f>4200+4200+1100+500+300+400+210+1500+200+2950+1100+300+1000+6000+300+580+300+1050+390+900+800+150+800+160+910+1200</f>
        <v>31500</v>
      </c>
      <c r="M41" s="2" t="s">
        <v>496</v>
      </c>
      <c r="N41" s="12" t="s">
        <v>1018</v>
      </c>
      <c r="O41" s="2" t="s">
        <v>503</v>
      </c>
      <c r="P41" s="2" t="s">
        <v>503</v>
      </c>
      <c r="Q41" s="2" t="s">
        <v>499</v>
      </c>
      <c r="R41" s="56" t="s">
        <v>897</v>
      </c>
      <c r="U41" s="165"/>
    </row>
    <row r="42" spans="1:21" ht="14.25" x14ac:dyDescent="0.2">
      <c r="A42" s="221" t="s">
        <v>128</v>
      </c>
      <c r="B42" s="222"/>
      <c r="C42" s="221"/>
      <c r="D42" s="221"/>
      <c r="E42" s="221"/>
      <c r="F42" s="221"/>
      <c r="G42" s="221"/>
      <c r="H42" s="221"/>
      <c r="I42" s="221"/>
      <c r="J42" s="221"/>
      <c r="K42" s="221"/>
      <c r="L42" s="221"/>
      <c r="M42" s="221"/>
      <c r="N42" s="221"/>
      <c r="O42" s="221"/>
      <c r="P42" s="221"/>
      <c r="Q42" s="221"/>
      <c r="R42" s="221"/>
    </row>
    <row r="43" spans="1:21" s="80" customFormat="1" ht="312.75" customHeight="1" x14ac:dyDescent="0.2">
      <c r="A43" s="1">
        <v>1</v>
      </c>
      <c r="B43" s="46" t="s">
        <v>469</v>
      </c>
      <c r="C43" s="273" t="s">
        <v>550</v>
      </c>
      <c r="D43" s="67" t="s">
        <v>185</v>
      </c>
      <c r="E43" s="6" t="s">
        <v>2</v>
      </c>
      <c r="F43" s="17">
        <v>65</v>
      </c>
      <c r="G43" s="17">
        <v>35</v>
      </c>
      <c r="H43" s="8">
        <v>65</v>
      </c>
      <c r="I43" s="8">
        <v>50</v>
      </c>
      <c r="J43" s="18">
        <v>98000</v>
      </c>
      <c r="K43" s="2" t="s">
        <v>551</v>
      </c>
      <c r="L43" s="9">
        <f>70200+7800+6308.68+9691.32+4000</f>
        <v>98000</v>
      </c>
      <c r="M43" s="2" t="s">
        <v>541</v>
      </c>
      <c r="N43" s="12" t="s">
        <v>692</v>
      </c>
      <c r="O43" s="2" t="s">
        <v>552</v>
      </c>
      <c r="P43" s="2" t="s">
        <v>552</v>
      </c>
      <c r="Q43" s="2" t="s">
        <v>499</v>
      </c>
      <c r="R43" s="3"/>
      <c r="U43" s="165"/>
    </row>
    <row r="44" spans="1:21" s="80" customFormat="1" ht="120" x14ac:dyDescent="0.2">
      <c r="A44" s="1">
        <v>2</v>
      </c>
      <c r="B44" s="46" t="s">
        <v>518</v>
      </c>
      <c r="C44" s="274"/>
      <c r="D44" s="67" t="s">
        <v>186</v>
      </c>
      <c r="E44" s="6" t="s">
        <v>2</v>
      </c>
      <c r="F44" s="17">
        <v>65</v>
      </c>
      <c r="G44" s="17">
        <v>35</v>
      </c>
      <c r="H44" s="8">
        <v>65</v>
      </c>
      <c r="I44" s="8">
        <v>50</v>
      </c>
      <c r="J44" s="18">
        <v>98000</v>
      </c>
      <c r="K44" s="2" t="s">
        <v>551</v>
      </c>
      <c r="L44" s="9">
        <f>70200+7800+6437.5+9562.5+4000</f>
        <v>98000</v>
      </c>
      <c r="M44" s="2" t="s">
        <v>541</v>
      </c>
      <c r="N44" s="12" t="s">
        <v>693</v>
      </c>
      <c r="O44" s="2" t="s">
        <v>552</v>
      </c>
      <c r="P44" s="2" t="s">
        <v>552</v>
      </c>
      <c r="Q44" s="2" t="s">
        <v>499</v>
      </c>
      <c r="R44" s="66" t="s">
        <v>519</v>
      </c>
      <c r="U44" s="165"/>
    </row>
    <row r="45" spans="1:21" s="80" customFormat="1" ht="409.6" customHeight="1" x14ac:dyDescent="0.2">
      <c r="A45" s="1">
        <v>3</v>
      </c>
      <c r="B45" s="46" t="s">
        <v>470</v>
      </c>
      <c r="C45" s="2" t="s">
        <v>789</v>
      </c>
      <c r="D45" s="67" t="s">
        <v>187</v>
      </c>
      <c r="E45" s="6" t="s">
        <v>2</v>
      </c>
      <c r="F45" s="17">
        <v>56</v>
      </c>
      <c r="G45" s="17">
        <v>33</v>
      </c>
      <c r="H45" s="8">
        <v>56</v>
      </c>
      <c r="I45" s="8">
        <v>42</v>
      </c>
      <c r="J45" s="18">
        <v>124800</v>
      </c>
      <c r="K45" s="2" t="s">
        <v>551</v>
      </c>
      <c r="L45" s="9">
        <f>90720+10080+6398.3+11601.7+6000</f>
        <v>124800</v>
      </c>
      <c r="M45" s="2" t="s">
        <v>541</v>
      </c>
      <c r="N45" s="12" t="s">
        <v>790</v>
      </c>
      <c r="O45" s="2" t="s">
        <v>552</v>
      </c>
      <c r="P45" s="2" t="s">
        <v>503</v>
      </c>
      <c r="Q45" s="2" t="s">
        <v>499</v>
      </c>
      <c r="R45" s="3"/>
      <c r="U45" s="165"/>
    </row>
    <row r="46" spans="1:21" s="80" customFormat="1" ht="330" x14ac:dyDescent="0.2">
      <c r="A46" s="1">
        <v>4</v>
      </c>
      <c r="B46" s="46" t="s">
        <v>720</v>
      </c>
      <c r="C46" s="2" t="s">
        <v>791</v>
      </c>
      <c r="D46" s="67" t="s">
        <v>188</v>
      </c>
      <c r="E46" s="6" t="s">
        <v>2</v>
      </c>
      <c r="F46" s="17">
        <v>56</v>
      </c>
      <c r="G46" s="17">
        <v>33</v>
      </c>
      <c r="H46" s="8">
        <v>56</v>
      </c>
      <c r="I46" s="8">
        <v>42</v>
      </c>
      <c r="J46" s="18">
        <v>124800</v>
      </c>
      <c r="K46" s="2" t="s">
        <v>551</v>
      </c>
      <c r="L46" s="9">
        <f>90720+10080+6529.12+11470.88+6000</f>
        <v>124800</v>
      </c>
      <c r="M46" s="2" t="s">
        <v>541</v>
      </c>
      <c r="N46" s="12" t="s">
        <v>792</v>
      </c>
      <c r="O46" s="2" t="s">
        <v>552</v>
      </c>
      <c r="P46" s="2" t="s">
        <v>503</v>
      </c>
      <c r="Q46" s="2" t="s">
        <v>499</v>
      </c>
      <c r="R46" s="73" t="s">
        <v>721</v>
      </c>
      <c r="U46" s="165"/>
    </row>
    <row r="47" spans="1:21" s="80" customFormat="1" ht="409.5" x14ac:dyDescent="0.2">
      <c r="A47" s="1">
        <v>5</v>
      </c>
      <c r="B47" s="46" t="s">
        <v>831</v>
      </c>
      <c r="C47" s="2" t="s">
        <v>957</v>
      </c>
      <c r="D47" s="67" t="s">
        <v>189</v>
      </c>
      <c r="E47" s="6" t="s">
        <v>2</v>
      </c>
      <c r="F47" s="17">
        <v>65</v>
      </c>
      <c r="G47" s="17">
        <v>35</v>
      </c>
      <c r="H47" s="8">
        <v>65</v>
      </c>
      <c r="I47" s="8">
        <v>46</v>
      </c>
      <c r="J47" s="18">
        <v>98757</v>
      </c>
      <c r="K47" s="2" t="s">
        <v>551</v>
      </c>
      <c r="L47" s="9">
        <v>98757</v>
      </c>
      <c r="M47" s="2" t="s">
        <v>541</v>
      </c>
      <c r="N47" s="12" t="s">
        <v>958</v>
      </c>
      <c r="O47" s="2" t="s">
        <v>552</v>
      </c>
      <c r="P47" s="2" t="s">
        <v>552</v>
      </c>
      <c r="Q47" s="2" t="s">
        <v>499</v>
      </c>
      <c r="R47" s="3" t="s">
        <v>832</v>
      </c>
      <c r="U47" s="165"/>
    </row>
    <row r="48" spans="1:21" s="80" customFormat="1" ht="222.75" customHeight="1" x14ac:dyDescent="0.2">
      <c r="A48" s="1">
        <v>6</v>
      </c>
      <c r="B48" s="46" t="s">
        <v>829</v>
      </c>
      <c r="C48" s="2" t="s">
        <v>959</v>
      </c>
      <c r="D48" s="67" t="s">
        <v>190</v>
      </c>
      <c r="E48" s="6" t="s">
        <v>2</v>
      </c>
      <c r="F48" s="17">
        <v>65</v>
      </c>
      <c r="G48" s="17">
        <v>35</v>
      </c>
      <c r="H48" s="8">
        <v>65</v>
      </c>
      <c r="I48" s="8">
        <v>46</v>
      </c>
      <c r="J48" s="18">
        <v>98756</v>
      </c>
      <c r="K48" s="2" t="s">
        <v>551</v>
      </c>
      <c r="L48" s="9">
        <v>98756</v>
      </c>
      <c r="M48" s="2" t="s">
        <v>541</v>
      </c>
      <c r="N48" s="12" t="s">
        <v>960</v>
      </c>
      <c r="O48" s="2" t="s">
        <v>552</v>
      </c>
      <c r="P48" s="2" t="s">
        <v>552</v>
      </c>
      <c r="Q48" s="2" t="s">
        <v>499</v>
      </c>
      <c r="R48" s="73" t="s">
        <v>830</v>
      </c>
      <c r="U48" s="165"/>
    </row>
    <row r="49" spans="1:21" ht="14.25" x14ac:dyDescent="0.2">
      <c r="A49" s="221" t="s">
        <v>127</v>
      </c>
      <c r="B49" s="222"/>
      <c r="C49" s="221"/>
      <c r="D49" s="221"/>
      <c r="E49" s="221"/>
      <c r="F49" s="221"/>
      <c r="G49" s="221"/>
      <c r="H49" s="221"/>
      <c r="I49" s="221"/>
      <c r="J49" s="221"/>
      <c r="K49" s="221"/>
      <c r="L49" s="221"/>
      <c r="M49" s="221"/>
      <c r="N49" s="221"/>
      <c r="O49" s="221"/>
      <c r="P49" s="221"/>
      <c r="Q49" s="221"/>
      <c r="R49" s="221"/>
    </row>
    <row r="50" spans="1:21" s="80" customFormat="1" ht="180" x14ac:dyDescent="0.2">
      <c r="A50" s="1">
        <v>1</v>
      </c>
      <c r="B50" s="2" t="s">
        <v>272</v>
      </c>
      <c r="C50" s="2" t="s">
        <v>793</v>
      </c>
      <c r="D50" s="111" t="s">
        <v>192</v>
      </c>
      <c r="E50" s="19" t="s">
        <v>2</v>
      </c>
      <c r="F50" s="2">
        <v>35</v>
      </c>
      <c r="G50" s="56">
        <v>27</v>
      </c>
      <c r="H50" s="8">
        <v>35</v>
      </c>
      <c r="I50" s="8">
        <v>27</v>
      </c>
      <c r="J50" s="109">
        <v>90450</v>
      </c>
      <c r="K50" s="2"/>
      <c r="L50" s="9">
        <f>6300+50400+12000+12048.34+9600</f>
        <v>90348.34</v>
      </c>
      <c r="M50" s="2" t="s">
        <v>496</v>
      </c>
      <c r="N50" s="12" t="s">
        <v>794</v>
      </c>
      <c r="O50" s="2" t="s">
        <v>500</v>
      </c>
      <c r="P50" s="2" t="s">
        <v>500</v>
      </c>
      <c r="Q50" s="2" t="s">
        <v>499</v>
      </c>
      <c r="R50" s="56" t="s">
        <v>902</v>
      </c>
      <c r="U50" s="165"/>
    </row>
    <row r="51" spans="1:21" s="80" customFormat="1" ht="195" x14ac:dyDescent="0.2">
      <c r="A51" s="1">
        <v>2</v>
      </c>
      <c r="B51" s="5" t="s">
        <v>627</v>
      </c>
      <c r="C51" s="2" t="s">
        <v>874</v>
      </c>
      <c r="D51" s="111" t="s">
        <v>273</v>
      </c>
      <c r="E51" s="19" t="s">
        <v>2</v>
      </c>
      <c r="F51" s="56">
        <v>33</v>
      </c>
      <c r="G51" s="5">
        <v>18</v>
      </c>
      <c r="H51" s="8">
        <v>33</v>
      </c>
      <c r="I51" s="8">
        <v>25</v>
      </c>
      <c r="J51" s="109">
        <v>66740</v>
      </c>
      <c r="K51" s="2"/>
      <c r="L51" s="9">
        <f>3960+31680+8000+13376.24+9600</f>
        <v>66616.239999999991</v>
      </c>
      <c r="M51" s="2" t="s">
        <v>496</v>
      </c>
      <c r="N51" s="12" t="s">
        <v>873</v>
      </c>
      <c r="O51" s="2" t="s">
        <v>500</v>
      </c>
      <c r="P51" s="2" t="s">
        <v>500</v>
      </c>
      <c r="Q51" s="2" t="s">
        <v>499</v>
      </c>
      <c r="R51" s="66" t="s">
        <v>903</v>
      </c>
      <c r="U51" s="165"/>
    </row>
    <row r="52" spans="1:21" s="80" customFormat="1" ht="180" x14ac:dyDescent="0.2">
      <c r="A52" s="1">
        <v>3</v>
      </c>
      <c r="B52" s="2" t="s">
        <v>628</v>
      </c>
      <c r="C52" s="2" t="s">
        <v>795</v>
      </c>
      <c r="D52" s="111" t="s">
        <v>264</v>
      </c>
      <c r="E52" s="19" t="s">
        <v>2</v>
      </c>
      <c r="F52" s="5">
        <v>35</v>
      </c>
      <c r="G52" s="56">
        <v>27</v>
      </c>
      <c r="H52" s="8">
        <v>35</v>
      </c>
      <c r="I52" s="8">
        <v>27</v>
      </c>
      <c r="J52" s="109">
        <v>91170</v>
      </c>
      <c r="K52" s="2"/>
      <c r="L52" s="9">
        <f>6300+50400+12000+12831.34+9600</f>
        <v>91131.34</v>
      </c>
      <c r="M52" s="2" t="s">
        <v>496</v>
      </c>
      <c r="N52" s="12" t="s">
        <v>794</v>
      </c>
      <c r="O52" s="2" t="s">
        <v>500</v>
      </c>
      <c r="P52" s="2" t="s">
        <v>500</v>
      </c>
      <c r="Q52" s="2" t="s">
        <v>499</v>
      </c>
      <c r="R52" s="3" t="s">
        <v>902</v>
      </c>
      <c r="U52" s="165"/>
    </row>
    <row r="53" spans="1:21" s="80" customFormat="1" ht="197.25" customHeight="1" x14ac:dyDescent="0.2">
      <c r="A53" s="1">
        <v>4</v>
      </c>
      <c r="B53" s="2" t="s">
        <v>544</v>
      </c>
      <c r="C53" s="2" t="s">
        <v>872</v>
      </c>
      <c r="D53" s="64" t="s">
        <v>191</v>
      </c>
      <c r="E53" s="19" t="s">
        <v>2</v>
      </c>
      <c r="F53" s="56">
        <v>33</v>
      </c>
      <c r="G53" s="2">
        <v>18</v>
      </c>
      <c r="H53" s="8">
        <v>33</v>
      </c>
      <c r="I53" s="8">
        <v>25</v>
      </c>
      <c r="J53" s="109">
        <v>65340</v>
      </c>
      <c r="K53" s="2"/>
      <c r="L53" s="9">
        <f>3960+31680+8000+11980.71+9600</f>
        <v>65220.71</v>
      </c>
      <c r="M53" s="2" t="s">
        <v>496</v>
      </c>
      <c r="N53" s="12" t="s">
        <v>873</v>
      </c>
      <c r="O53" s="2" t="s">
        <v>500</v>
      </c>
      <c r="P53" s="2" t="s">
        <v>500</v>
      </c>
      <c r="Q53" s="2" t="s">
        <v>499</v>
      </c>
      <c r="R53" s="3" t="s">
        <v>904</v>
      </c>
      <c r="S53" s="165"/>
      <c r="U53" s="165"/>
    </row>
    <row r="54" spans="1:21" s="80" customFormat="1" ht="165" x14ac:dyDescent="0.2">
      <c r="A54" s="1">
        <v>5</v>
      </c>
      <c r="B54" s="20" t="s">
        <v>274</v>
      </c>
      <c r="C54" s="2" t="s">
        <v>1022</v>
      </c>
      <c r="D54" s="111" t="s">
        <v>275</v>
      </c>
      <c r="E54" s="19" t="s">
        <v>2</v>
      </c>
      <c r="F54" s="5">
        <v>30</v>
      </c>
      <c r="G54" s="5">
        <v>18</v>
      </c>
      <c r="H54" s="8">
        <v>30</v>
      </c>
      <c r="I54" s="8">
        <v>19</v>
      </c>
      <c r="J54" s="36">
        <v>55000</v>
      </c>
      <c r="K54" s="2"/>
      <c r="L54" s="9">
        <f>3600+24000+6400+11914.91+9000</f>
        <v>54914.91</v>
      </c>
      <c r="M54" s="2" t="s">
        <v>496</v>
      </c>
      <c r="N54" s="12" t="s">
        <v>1023</v>
      </c>
      <c r="O54" s="2" t="s">
        <v>500</v>
      </c>
      <c r="P54" s="2" t="s">
        <v>500</v>
      </c>
      <c r="Q54" s="2" t="s">
        <v>499</v>
      </c>
      <c r="R54" s="3"/>
      <c r="U54" s="165"/>
    </row>
    <row r="55" spans="1:21" ht="14.25" x14ac:dyDescent="0.2">
      <c r="A55" s="221" t="s">
        <v>31</v>
      </c>
      <c r="B55" s="222"/>
      <c r="C55" s="221"/>
      <c r="D55" s="221"/>
      <c r="E55" s="221"/>
      <c r="F55" s="221"/>
      <c r="G55" s="221"/>
      <c r="H55" s="221"/>
      <c r="I55" s="221"/>
      <c r="J55" s="221"/>
      <c r="K55" s="221"/>
      <c r="L55" s="221"/>
      <c r="M55" s="221"/>
      <c r="N55" s="221"/>
      <c r="O55" s="221"/>
      <c r="P55" s="221"/>
      <c r="Q55" s="221"/>
      <c r="R55" s="221"/>
    </row>
    <row r="56" spans="1:21" s="80" customFormat="1" ht="90" x14ac:dyDescent="0.2">
      <c r="A56" s="1">
        <v>1</v>
      </c>
      <c r="B56" s="21" t="s">
        <v>194</v>
      </c>
      <c r="C56" s="2"/>
      <c r="D56" s="22" t="s">
        <v>193</v>
      </c>
      <c r="E56" s="6" t="s">
        <v>2</v>
      </c>
      <c r="F56" s="23">
        <f>SUM(F57:F101)</f>
        <v>450</v>
      </c>
      <c r="G56" s="23">
        <f>SUM(G57:G101)</f>
        <v>360</v>
      </c>
      <c r="H56" s="23">
        <f>SUM(H57:H101)</f>
        <v>450</v>
      </c>
      <c r="I56" s="23">
        <f t="shared" ref="I56" si="0">SUM(I57:I101)</f>
        <v>360</v>
      </c>
      <c r="J56" s="24">
        <f>SUM(J57:J101)</f>
        <v>1240163.5999999992</v>
      </c>
      <c r="K56" s="24" t="s">
        <v>541</v>
      </c>
      <c r="L56" s="24">
        <f t="shared" ref="L56" si="1">SUM(L57:L101)</f>
        <v>1240163.6000000001</v>
      </c>
      <c r="M56" s="2"/>
      <c r="N56" s="2"/>
      <c r="O56" s="2"/>
      <c r="P56" s="2"/>
      <c r="Q56" s="2"/>
      <c r="R56" s="3"/>
      <c r="U56" s="165"/>
    </row>
    <row r="57" spans="1:21" s="80" customFormat="1" ht="120" x14ac:dyDescent="0.2">
      <c r="A57" s="25" t="s">
        <v>46</v>
      </c>
      <c r="B57" s="21" t="s">
        <v>473</v>
      </c>
      <c r="C57" s="2" t="s">
        <v>665</v>
      </c>
      <c r="D57" s="75" t="s">
        <v>406</v>
      </c>
      <c r="E57" s="6" t="s">
        <v>2</v>
      </c>
      <c r="F57" s="23">
        <v>10</v>
      </c>
      <c r="G57" s="23">
        <v>8</v>
      </c>
      <c r="H57" s="8">
        <v>10</v>
      </c>
      <c r="I57" s="8">
        <v>8</v>
      </c>
      <c r="J57" s="24">
        <v>27559.200000000001</v>
      </c>
      <c r="K57" s="2"/>
      <c r="L57" s="9">
        <f>5514.89+22044.3</f>
        <v>27559.19</v>
      </c>
      <c r="M57" s="2" t="s">
        <v>496</v>
      </c>
      <c r="N57" s="12" t="s">
        <v>666</v>
      </c>
      <c r="O57" s="2" t="s">
        <v>500</v>
      </c>
      <c r="P57" s="2" t="s">
        <v>586</v>
      </c>
      <c r="Q57" s="2" t="s">
        <v>499</v>
      </c>
      <c r="R57" s="3"/>
      <c r="U57" s="165"/>
    </row>
    <row r="58" spans="1:21" s="80" customFormat="1" ht="105" x14ac:dyDescent="0.2">
      <c r="A58" s="25" t="s">
        <v>47</v>
      </c>
      <c r="B58" s="21" t="s">
        <v>473</v>
      </c>
      <c r="C58" s="2" t="s">
        <v>655</v>
      </c>
      <c r="D58" s="75" t="s">
        <v>139</v>
      </c>
      <c r="E58" s="6" t="s">
        <v>2</v>
      </c>
      <c r="F58" s="23">
        <v>10</v>
      </c>
      <c r="G58" s="23">
        <v>8</v>
      </c>
      <c r="H58" s="8">
        <v>10</v>
      </c>
      <c r="I58" s="8">
        <v>8</v>
      </c>
      <c r="J58" s="24">
        <v>27559.200000000001</v>
      </c>
      <c r="K58" s="2"/>
      <c r="L58" s="9">
        <f>22044.3+5514</f>
        <v>27558.3</v>
      </c>
      <c r="M58" s="2" t="s">
        <v>496</v>
      </c>
      <c r="N58" s="12" t="s">
        <v>656</v>
      </c>
      <c r="O58" s="2" t="s">
        <v>500</v>
      </c>
      <c r="P58" s="2" t="s">
        <v>586</v>
      </c>
      <c r="Q58" s="2" t="s">
        <v>499</v>
      </c>
      <c r="R58" s="3"/>
      <c r="U58" s="165"/>
    </row>
    <row r="59" spans="1:21" s="80" customFormat="1" ht="90" x14ac:dyDescent="0.2">
      <c r="A59" s="25" t="s">
        <v>48</v>
      </c>
      <c r="B59" s="21" t="s">
        <v>474</v>
      </c>
      <c r="C59" s="2" t="s">
        <v>961</v>
      </c>
      <c r="D59" s="75" t="s">
        <v>407</v>
      </c>
      <c r="E59" s="6" t="s">
        <v>2</v>
      </c>
      <c r="F59" s="23">
        <v>10</v>
      </c>
      <c r="G59" s="23">
        <v>8</v>
      </c>
      <c r="H59" s="8">
        <v>10</v>
      </c>
      <c r="I59" s="8">
        <v>8</v>
      </c>
      <c r="J59" s="24">
        <v>27559.200000000001</v>
      </c>
      <c r="K59" s="2"/>
      <c r="L59" s="9">
        <v>27559.19</v>
      </c>
      <c r="M59" s="2" t="s">
        <v>496</v>
      </c>
      <c r="N59" s="12" t="s">
        <v>962</v>
      </c>
      <c r="O59" s="2" t="s">
        <v>500</v>
      </c>
      <c r="P59" s="2" t="s">
        <v>586</v>
      </c>
      <c r="Q59" s="2" t="s">
        <v>499</v>
      </c>
      <c r="R59" s="3"/>
      <c r="U59" s="165"/>
    </row>
    <row r="60" spans="1:21" s="80" customFormat="1" ht="150" x14ac:dyDescent="0.2">
      <c r="A60" s="25" t="s">
        <v>49</v>
      </c>
      <c r="B60" s="21" t="s">
        <v>473</v>
      </c>
      <c r="C60" s="2" t="s">
        <v>651</v>
      </c>
      <c r="D60" s="75" t="s">
        <v>141</v>
      </c>
      <c r="E60" s="6" t="s">
        <v>2</v>
      </c>
      <c r="F60" s="23">
        <v>10</v>
      </c>
      <c r="G60" s="23">
        <v>8</v>
      </c>
      <c r="H60" s="8">
        <v>10</v>
      </c>
      <c r="I60" s="8">
        <v>8</v>
      </c>
      <c r="J60" s="24">
        <v>27559.200000000001</v>
      </c>
      <c r="K60" s="2"/>
      <c r="L60" s="9">
        <f>5514.89+22044.3</f>
        <v>27559.19</v>
      </c>
      <c r="M60" s="2" t="s">
        <v>496</v>
      </c>
      <c r="N60" s="12" t="s">
        <v>652</v>
      </c>
      <c r="O60" s="2" t="s">
        <v>500</v>
      </c>
      <c r="P60" s="2" t="s">
        <v>586</v>
      </c>
      <c r="Q60" s="2" t="s">
        <v>499</v>
      </c>
      <c r="R60" s="3"/>
      <c r="U60" s="165"/>
    </row>
    <row r="61" spans="1:21" s="80" customFormat="1" ht="120" x14ac:dyDescent="0.2">
      <c r="A61" s="25" t="s">
        <v>50</v>
      </c>
      <c r="B61" s="21" t="s">
        <v>473</v>
      </c>
      <c r="C61" s="2" t="s">
        <v>669</v>
      </c>
      <c r="D61" s="75" t="s">
        <v>142</v>
      </c>
      <c r="E61" s="6" t="s">
        <v>2</v>
      </c>
      <c r="F61" s="23">
        <v>10</v>
      </c>
      <c r="G61" s="23">
        <v>8</v>
      </c>
      <c r="H61" s="8">
        <v>10</v>
      </c>
      <c r="I61" s="8">
        <v>8</v>
      </c>
      <c r="J61" s="24">
        <v>27559.200000000001</v>
      </c>
      <c r="K61" s="2"/>
      <c r="L61" s="9">
        <f>5514+22044.3</f>
        <v>27558.3</v>
      </c>
      <c r="M61" s="2" t="s">
        <v>496</v>
      </c>
      <c r="N61" s="12" t="s">
        <v>670</v>
      </c>
      <c r="O61" s="2" t="s">
        <v>500</v>
      </c>
      <c r="P61" s="2" t="s">
        <v>586</v>
      </c>
      <c r="Q61" s="2" t="s">
        <v>499</v>
      </c>
      <c r="R61" s="3"/>
      <c r="U61" s="165"/>
    </row>
    <row r="62" spans="1:21" s="80" customFormat="1" ht="105" x14ac:dyDescent="0.2">
      <c r="A62" s="25" t="s">
        <v>51</v>
      </c>
      <c r="B62" s="21" t="s">
        <v>473</v>
      </c>
      <c r="C62" s="2" t="s">
        <v>649</v>
      </c>
      <c r="D62" s="75" t="s">
        <v>143</v>
      </c>
      <c r="E62" s="6" t="s">
        <v>2</v>
      </c>
      <c r="F62" s="23">
        <v>10</v>
      </c>
      <c r="G62" s="23">
        <v>8</v>
      </c>
      <c r="H62" s="8">
        <v>10</v>
      </c>
      <c r="I62" s="8">
        <v>8</v>
      </c>
      <c r="J62" s="24">
        <v>27559.200000000001</v>
      </c>
      <c r="K62" s="2"/>
      <c r="L62" s="9">
        <f>22044.3+5514.89</f>
        <v>27559.19</v>
      </c>
      <c r="M62" s="2" t="s">
        <v>496</v>
      </c>
      <c r="N62" s="12" t="s">
        <v>650</v>
      </c>
      <c r="O62" s="2" t="s">
        <v>500</v>
      </c>
      <c r="P62" s="2" t="s">
        <v>586</v>
      </c>
      <c r="Q62" s="2" t="s">
        <v>499</v>
      </c>
      <c r="R62" s="3"/>
      <c r="U62" s="165"/>
    </row>
    <row r="63" spans="1:21" s="80" customFormat="1" ht="90" x14ac:dyDescent="0.2">
      <c r="A63" s="25" t="s">
        <v>52</v>
      </c>
      <c r="B63" s="21" t="s">
        <v>473</v>
      </c>
      <c r="C63" s="2" t="s">
        <v>657</v>
      </c>
      <c r="D63" s="75" t="s">
        <v>195</v>
      </c>
      <c r="E63" s="6" t="s">
        <v>2</v>
      </c>
      <c r="F63" s="23">
        <v>10</v>
      </c>
      <c r="G63" s="23">
        <v>8</v>
      </c>
      <c r="H63" s="8">
        <v>10</v>
      </c>
      <c r="I63" s="8">
        <v>8</v>
      </c>
      <c r="J63" s="24">
        <v>27559.200000000001</v>
      </c>
      <c r="K63" s="2"/>
      <c r="L63" s="9">
        <f>5514.89+22044.3</f>
        <v>27559.19</v>
      </c>
      <c r="M63" s="2" t="s">
        <v>496</v>
      </c>
      <c r="N63" s="12" t="s">
        <v>658</v>
      </c>
      <c r="O63" s="2" t="s">
        <v>500</v>
      </c>
      <c r="P63" s="2" t="s">
        <v>586</v>
      </c>
      <c r="Q63" s="2" t="s">
        <v>499</v>
      </c>
      <c r="R63" s="3"/>
      <c r="U63" s="165"/>
    </row>
    <row r="64" spans="1:21" s="80" customFormat="1" ht="120" x14ac:dyDescent="0.2">
      <c r="A64" s="25" t="s">
        <v>53</v>
      </c>
      <c r="B64" s="21" t="s">
        <v>473</v>
      </c>
      <c r="C64" s="2" t="s">
        <v>661</v>
      </c>
      <c r="D64" s="75" t="s">
        <v>408</v>
      </c>
      <c r="E64" s="6" t="s">
        <v>2</v>
      </c>
      <c r="F64" s="23">
        <v>10</v>
      </c>
      <c r="G64" s="23">
        <v>8</v>
      </c>
      <c r="H64" s="8">
        <v>10</v>
      </c>
      <c r="I64" s="8">
        <v>8</v>
      </c>
      <c r="J64" s="24">
        <v>27559.200000000001</v>
      </c>
      <c r="K64" s="2"/>
      <c r="L64" s="9">
        <f>5514+22044.3</f>
        <v>27558.3</v>
      </c>
      <c r="M64" s="2" t="s">
        <v>496</v>
      </c>
      <c r="N64" s="12" t="s">
        <v>662</v>
      </c>
      <c r="O64" s="2" t="s">
        <v>500</v>
      </c>
      <c r="P64" s="2" t="s">
        <v>586</v>
      </c>
      <c r="Q64" s="2" t="s">
        <v>499</v>
      </c>
      <c r="R64" s="3"/>
      <c r="U64" s="165"/>
    </row>
    <row r="65" spans="1:21" s="80" customFormat="1" ht="120" x14ac:dyDescent="0.2">
      <c r="A65" s="25" t="s">
        <v>54</v>
      </c>
      <c r="B65" s="21" t="s">
        <v>473</v>
      </c>
      <c r="C65" s="2" t="s">
        <v>667</v>
      </c>
      <c r="D65" s="75" t="s">
        <v>144</v>
      </c>
      <c r="E65" s="6" t="s">
        <v>2</v>
      </c>
      <c r="F65" s="23">
        <v>10</v>
      </c>
      <c r="G65" s="23">
        <v>8</v>
      </c>
      <c r="H65" s="8">
        <v>10</v>
      </c>
      <c r="I65" s="8">
        <v>8</v>
      </c>
      <c r="J65" s="24">
        <v>27559.200000000001</v>
      </c>
      <c r="K65" s="2"/>
      <c r="L65" s="79">
        <f>5514.89+22044.3</f>
        <v>27559.19</v>
      </c>
      <c r="M65" s="2" t="s">
        <v>496</v>
      </c>
      <c r="N65" s="12" t="s">
        <v>668</v>
      </c>
      <c r="O65" s="2" t="s">
        <v>500</v>
      </c>
      <c r="P65" s="2" t="s">
        <v>586</v>
      </c>
      <c r="Q65" s="2" t="s">
        <v>499</v>
      </c>
      <c r="R65" s="3"/>
      <c r="U65" s="165"/>
    </row>
    <row r="66" spans="1:21" s="80" customFormat="1" ht="135" x14ac:dyDescent="0.2">
      <c r="A66" s="25" t="s">
        <v>55</v>
      </c>
      <c r="B66" s="21" t="s">
        <v>475</v>
      </c>
      <c r="C66" s="2" t="s">
        <v>963</v>
      </c>
      <c r="D66" s="75" t="s">
        <v>409</v>
      </c>
      <c r="E66" s="6" t="s">
        <v>2</v>
      </c>
      <c r="F66" s="23">
        <v>10</v>
      </c>
      <c r="G66" s="23">
        <v>8</v>
      </c>
      <c r="H66" s="8">
        <v>10</v>
      </c>
      <c r="I66" s="8">
        <v>8</v>
      </c>
      <c r="J66" s="24">
        <v>27559.200000000001</v>
      </c>
      <c r="K66" s="2"/>
      <c r="L66" s="79">
        <f>5514.89+22044.3</f>
        <v>27559.19</v>
      </c>
      <c r="M66" s="2" t="s">
        <v>496</v>
      </c>
      <c r="N66" s="12" t="s">
        <v>668</v>
      </c>
      <c r="O66" s="2" t="s">
        <v>500</v>
      </c>
      <c r="P66" s="2" t="s">
        <v>586</v>
      </c>
      <c r="Q66" s="2" t="s">
        <v>499</v>
      </c>
      <c r="R66" s="3"/>
      <c r="U66" s="165"/>
    </row>
    <row r="67" spans="1:21" s="80" customFormat="1" ht="105" x14ac:dyDescent="0.2">
      <c r="A67" s="25" t="s">
        <v>56</v>
      </c>
      <c r="B67" s="21" t="s">
        <v>473</v>
      </c>
      <c r="C67" s="2" t="s">
        <v>677</v>
      </c>
      <c r="D67" s="75" t="s">
        <v>145</v>
      </c>
      <c r="E67" s="6" t="s">
        <v>2</v>
      </c>
      <c r="F67" s="23">
        <v>10</v>
      </c>
      <c r="G67" s="23">
        <v>8</v>
      </c>
      <c r="H67" s="8">
        <v>10</v>
      </c>
      <c r="I67" s="8">
        <v>8</v>
      </c>
      <c r="J67" s="24">
        <v>27559.200000000001</v>
      </c>
      <c r="K67" s="2"/>
      <c r="L67" s="9">
        <f>22044.3+5483.89</f>
        <v>27528.19</v>
      </c>
      <c r="M67" s="2"/>
      <c r="N67" s="12" t="s">
        <v>678</v>
      </c>
      <c r="O67" s="2" t="s">
        <v>500</v>
      </c>
      <c r="P67" s="2" t="s">
        <v>586</v>
      </c>
      <c r="Q67" s="2" t="s">
        <v>499</v>
      </c>
      <c r="R67" s="3"/>
      <c r="U67" s="165"/>
    </row>
    <row r="68" spans="1:21" s="80" customFormat="1" ht="120" x14ac:dyDescent="0.2">
      <c r="A68" s="25" t="s">
        <v>57</v>
      </c>
      <c r="B68" s="21" t="s">
        <v>473</v>
      </c>
      <c r="C68" s="2" t="s">
        <v>671</v>
      </c>
      <c r="D68" s="75" t="s">
        <v>146</v>
      </c>
      <c r="E68" s="6" t="s">
        <v>2</v>
      </c>
      <c r="F68" s="23">
        <v>10</v>
      </c>
      <c r="G68" s="23">
        <v>8</v>
      </c>
      <c r="H68" s="8">
        <v>10</v>
      </c>
      <c r="I68" s="8">
        <v>8</v>
      </c>
      <c r="J68" s="24">
        <v>27559.200000000001</v>
      </c>
      <c r="K68" s="2"/>
      <c r="L68" s="9">
        <f>5512.94+22044.3</f>
        <v>27557.239999999998</v>
      </c>
      <c r="M68" s="2" t="s">
        <v>496</v>
      </c>
      <c r="N68" s="12" t="s">
        <v>672</v>
      </c>
      <c r="O68" s="2" t="s">
        <v>500</v>
      </c>
      <c r="P68" s="2" t="s">
        <v>586</v>
      </c>
      <c r="Q68" s="2" t="s">
        <v>499</v>
      </c>
      <c r="R68" s="2"/>
      <c r="U68" s="165"/>
    </row>
    <row r="69" spans="1:21" s="80" customFormat="1" ht="120" x14ac:dyDescent="0.2">
      <c r="A69" s="25" t="s">
        <v>58</v>
      </c>
      <c r="B69" s="21" t="s">
        <v>473</v>
      </c>
      <c r="C69" s="2" t="s">
        <v>663</v>
      </c>
      <c r="D69" s="75" t="s">
        <v>147</v>
      </c>
      <c r="E69" s="6" t="s">
        <v>2</v>
      </c>
      <c r="F69" s="23">
        <v>10</v>
      </c>
      <c r="G69" s="23">
        <v>8</v>
      </c>
      <c r="H69" s="8">
        <v>10</v>
      </c>
      <c r="I69" s="8">
        <v>8</v>
      </c>
      <c r="J69" s="24">
        <v>27559.200000000001</v>
      </c>
      <c r="K69" s="2"/>
      <c r="L69" s="9">
        <f>5514.89+22044.3</f>
        <v>27559.19</v>
      </c>
      <c r="M69" s="2" t="s">
        <v>496</v>
      </c>
      <c r="N69" s="12" t="s">
        <v>664</v>
      </c>
      <c r="O69" s="2" t="s">
        <v>500</v>
      </c>
      <c r="P69" s="2" t="s">
        <v>586</v>
      </c>
      <c r="Q69" s="2" t="s">
        <v>499</v>
      </c>
      <c r="R69" s="2"/>
      <c r="U69" s="165"/>
    </row>
    <row r="70" spans="1:21" s="80" customFormat="1" ht="120" x14ac:dyDescent="0.2">
      <c r="A70" s="25" t="s">
        <v>59</v>
      </c>
      <c r="B70" s="21" t="s">
        <v>473</v>
      </c>
      <c r="C70" s="2" t="s">
        <v>673</v>
      </c>
      <c r="D70" s="75" t="s">
        <v>148</v>
      </c>
      <c r="E70" s="6" t="s">
        <v>2</v>
      </c>
      <c r="F70" s="23">
        <v>10</v>
      </c>
      <c r="G70" s="23">
        <v>8</v>
      </c>
      <c r="H70" s="8">
        <v>10</v>
      </c>
      <c r="I70" s="8">
        <v>8</v>
      </c>
      <c r="J70" s="24">
        <v>27559.200000000001</v>
      </c>
      <c r="K70" s="2"/>
      <c r="L70" s="9">
        <f>22044.3+5514.88</f>
        <v>27559.18</v>
      </c>
      <c r="M70" s="2" t="s">
        <v>496</v>
      </c>
      <c r="N70" s="12" t="s">
        <v>674</v>
      </c>
      <c r="O70" s="2" t="s">
        <v>500</v>
      </c>
      <c r="P70" s="2" t="s">
        <v>586</v>
      </c>
      <c r="Q70" s="2" t="s">
        <v>499</v>
      </c>
      <c r="R70" s="2"/>
      <c r="U70" s="165"/>
    </row>
    <row r="71" spans="1:21" s="80" customFormat="1" ht="120" x14ac:dyDescent="0.2">
      <c r="A71" s="25" t="s">
        <v>60</v>
      </c>
      <c r="B71" s="21" t="s">
        <v>473</v>
      </c>
      <c r="C71" s="2" t="s">
        <v>675</v>
      </c>
      <c r="D71" s="75" t="s">
        <v>410</v>
      </c>
      <c r="E71" s="6" t="s">
        <v>2</v>
      </c>
      <c r="F71" s="23">
        <v>10</v>
      </c>
      <c r="G71" s="23">
        <v>8</v>
      </c>
      <c r="H71" s="8">
        <v>10</v>
      </c>
      <c r="I71" s="8">
        <v>8</v>
      </c>
      <c r="J71" s="24">
        <v>27559.200000000001</v>
      </c>
      <c r="K71" s="2"/>
      <c r="L71" s="9">
        <f>5514.84+22044.3</f>
        <v>27559.14</v>
      </c>
      <c r="M71" s="2" t="s">
        <v>496</v>
      </c>
      <c r="N71" s="12" t="s">
        <v>676</v>
      </c>
      <c r="O71" s="2" t="s">
        <v>500</v>
      </c>
      <c r="P71" s="2" t="s">
        <v>586</v>
      </c>
      <c r="Q71" s="2" t="s">
        <v>499</v>
      </c>
      <c r="R71" s="2"/>
      <c r="U71" s="165"/>
    </row>
    <row r="72" spans="1:21" s="80" customFormat="1" ht="120" x14ac:dyDescent="0.2">
      <c r="A72" s="25" t="s">
        <v>61</v>
      </c>
      <c r="B72" s="21" t="s">
        <v>473</v>
      </c>
      <c r="C72" s="2" t="s">
        <v>653</v>
      </c>
      <c r="D72" s="75" t="s">
        <v>418</v>
      </c>
      <c r="E72" s="6" t="s">
        <v>2</v>
      </c>
      <c r="F72" s="23">
        <v>10</v>
      </c>
      <c r="G72" s="23">
        <v>8</v>
      </c>
      <c r="H72" s="8">
        <v>10</v>
      </c>
      <c r="I72" s="8">
        <v>8</v>
      </c>
      <c r="J72" s="24">
        <v>27559.200000000001</v>
      </c>
      <c r="K72" s="2"/>
      <c r="L72" s="9">
        <f>22044.3+5514.89</f>
        <v>27559.19</v>
      </c>
      <c r="M72" s="2" t="s">
        <v>496</v>
      </c>
      <c r="N72" s="12" t="s">
        <v>654</v>
      </c>
      <c r="O72" s="2" t="s">
        <v>500</v>
      </c>
      <c r="P72" s="2" t="s">
        <v>586</v>
      </c>
      <c r="Q72" s="2" t="s">
        <v>499</v>
      </c>
      <c r="R72" s="2"/>
      <c r="U72" s="165"/>
    </row>
    <row r="73" spans="1:21" s="80" customFormat="1" ht="120" x14ac:dyDescent="0.2">
      <c r="A73" s="25" t="s">
        <v>62</v>
      </c>
      <c r="B73" s="21" t="s">
        <v>473</v>
      </c>
      <c r="C73" s="2" t="s">
        <v>659</v>
      </c>
      <c r="D73" s="75" t="s">
        <v>149</v>
      </c>
      <c r="E73" s="6" t="s">
        <v>2</v>
      </c>
      <c r="F73" s="23">
        <v>10</v>
      </c>
      <c r="G73" s="23">
        <v>8</v>
      </c>
      <c r="H73" s="8">
        <v>10</v>
      </c>
      <c r="I73" s="8">
        <v>8</v>
      </c>
      <c r="J73" s="24">
        <v>27559.200000000001</v>
      </c>
      <c r="K73" s="2"/>
      <c r="L73" s="9">
        <f>5514.88+22044.3</f>
        <v>27559.18</v>
      </c>
      <c r="M73" s="2" t="s">
        <v>496</v>
      </c>
      <c r="N73" s="12" t="s">
        <v>660</v>
      </c>
      <c r="O73" s="2" t="s">
        <v>500</v>
      </c>
      <c r="P73" s="2" t="s">
        <v>586</v>
      </c>
      <c r="Q73" s="2" t="s">
        <v>499</v>
      </c>
      <c r="R73" s="2"/>
      <c r="U73" s="165"/>
    </row>
    <row r="74" spans="1:21" s="80" customFormat="1" ht="105" x14ac:dyDescent="0.2">
      <c r="A74" s="25" t="s">
        <v>63</v>
      </c>
      <c r="B74" s="21" t="s">
        <v>475</v>
      </c>
      <c r="C74" s="2" t="s">
        <v>964</v>
      </c>
      <c r="D74" s="75" t="s">
        <v>411</v>
      </c>
      <c r="E74" s="6" t="s">
        <v>2</v>
      </c>
      <c r="F74" s="23">
        <v>10</v>
      </c>
      <c r="G74" s="23">
        <v>8</v>
      </c>
      <c r="H74" s="8">
        <v>10</v>
      </c>
      <c r="I74" s="8">
        <v>8</v>
      </c>
      <c r="J74" s="24">
        <v>27559.200000000001</v>
      </c>
      <c r="K74" s="2"/>
      <c r="L74" s="9">
        <v>27559.14</v>
      </c>
      <c r="M74" s="2" t="s">
        <v>496</v>
      </c>
      <c r="N74" s="12" t="s">
        <v>965</v>
      </c>
      <c r="O74" s="2" t="s">
        <v>500</v>
      </c>
      <c r="P74" s="2" t="s">
        <v>586</v>
      </c>
      <c r="Q74" s="2" t="s">
        <v>499</v>
      </c>
      <c r="R74" s="2"/>
      <c r="U74" s="165"/>
    </row>
    <row r="75" spans="1:21" s="80" customFormat="1" ht="90" x14ac:dyDescent="0.2">
      <c r="A75" s="25" t="s">
        <v>64</v>
      </c>
      <c r="B75" s="21" t="s">
        <v>475</v>
      </c>
      <c r="C75" s="2" t="s">
        <v>966</v>
      </c>
      <c r="D75" s="75" t="s">
        <v>150</v>
      </c>
      <c r="E75" s="6" t="s">
        <v>2</v>
      </c>
      <c r="F75" s="23">
        <v>10</v>
      </c>
      <c r="G75" s="23">
        <v>8</v>
      </c>
      <c r="H75" s="8">
        <v>10</v>
      </c>
      <c r="I75" s="8">
        <v>8</v>
      </c>
      <c r="J75" s="24">
        <v>27559.200000000001</v>
      </c>
      <c r="K75" s="2"/>
      <c r="L75" s="9">
        <v>27559.14</v>
      </c>
      <c r="M75" s="2" t="s">
        <v>496</v>
      </c>
      <c r="N75" s="12" t="s">
        <v>967</v>
      </c>
      <c r="O75" s="2" t="s">
        <v>500</v>
      </c>
      <c r="P75" s="2" t="s">
        <v>586</v>
      </c>
      <c r="Q75" s="2" t="s">
        <v>499</v>
      </c>
      <c r="R75" s="2"/>
      <c r="U75" s="165"/>
    </row>
    <row r="76" spans="1:21" s="80" customFormat="1" ht="195" x14ac:dyDescent="0.2">
      <c r="A76" s="25" t="s">
        <v>65</v>
      </c>
      <c r="B76" s="21" t="s">
        <v>475</v>
      </c>
      <c r="C76" s="2" t="s">
        <v>968</v>
      </c>
      <c r="D76" s="75" t="s">
        <v>151</v>
      </c>
      <c r="E76" s="6" t="s">
        <v>2</v>
      </c>
      <c r="F76" s="23">
        <v>10</v>
      </c>
      <c r="G76" s="23">
        <v>8</v>
      </c>
      <c r="H76" s="8">
        <v>10</v>
      </c>
      <c r="I76" s="8">
        <v>8</v>
      </c>
      <c r="J76" s="24">
        <v>27559.200000000001</v>
      </c>
      <c r="K76" s="2"/>
      <c r="L76" s="9">
        <v>27558.92</v>
      </c>
      <c r="M76" s="2" t="s">
        <v>496</v>
      </c>
      <c r="N76" s="12" t="s">
        <v>969</v>
      </c>
      <c r="O76" s="2" t="s">
        <v>500</v>
      </c>
      <c r="P76" s="2" t="s">
        <v>586</v>
      </c>
      <c r="Q76" s="2" t="s">
        <v>970</v>
      </c>
      <c r="R76" s="2"/>
      <c r="U76" s="165"/>
    </row>
    <row r="77" spans="1:21" s="80" customFormat="1" ht="120" x14ac:dyDescent="0.2">
      <c r="A77" s="25" t="s">
        <v>66</v>
      </c>
      <c r="B77" s="21" t="s">
        <v>475</v>
      </c>
      <c r="C77" s="2" t="s">
        <v>971</v>
      </c>
      <c r="D77" s="75" t="s">
        <v>152</v>
      </c>
      <c r="E77" s="6" t="s">
        <v>2</v>
      </c>
      <c r="F77" s="23">
        <v>10</v>
      </c>
      <c r="G77" s="23">
        <v>8</v>
      </c>
      <c r="H77" s="8">
        <v>10</v>
      </c>
      <c r="I77" s="8">
        <v>8</v>
      </c>
      <c r="J77" s="24">
        <v>27559.200000000001</v>
      </c>
      <c r="K77" s="2"/>
      <c r="L77" s="9">
        <v>27559.19</v>
      </c>
      <c r="M77" s="2"/>
      <c r="N77" s="12" t="s">
        <v>972</v>
      </c>
      <c r="O77" s="2" t="s">
        <v>500</v>
      </c>
      <c r="P77" s="2" t="s">
        <v>586</v>
      </c>
      <c r="Q77" s="2" t="s">
        <v>970</v>
      </c>
      <c r="R77" s="2"/>
      <c r="U77" s="165"/>
    </row>
    <row r="78" spans="1:21" s="80" customFormat="1" ht="135" x14ac:dyDescent="0.2">
      <c r="A78" s="25" t="s">
        <v>67</v>
      </c>
      <c r="B78" s="21" t="s">
        <v>475</v>
      </c>
      <c r="C78" s="2" t="s">
        <v>973</v>
      </c>
      <c r="D78" s="75" t="s">
        <v>153</v>
      </c>
      <c r="E78" s="6" t="s">
        <v>2</v>
      </c>
      <c r="F78" s="23">
        <v>10</v>
      </c>
      <c r="G78" s="23">
        <v>8</v>
      </c>
      <c r="H78" s="80">
        <v>10</v>
      </c>
      <c r="I78" s="8">
        <v>8</v>
      </c>
      <c r="J78" s="24">
        <v>27559.200000000001</v>
      </c>
      <c r="K78" s="2"/>
      <c r="L78" s="9">
        <v>27558.3</v>
      </c>
      <c r="M78" s="2" t="s">
        <v>496</v>
      </c>
      <c r="N78" s="12" t="s">
        <v>974</v>
      </c>
      <c r="O78" s="2" t="s">
        <v>500</v>
      </c>
      <c r="P78" s="2" t="s">
        <v>586</v>
      </c>
      <c r="Q78" s="2" t="s">
        <v>970</v>
      </c>
      <c r="R78" s="2"/>
      <c r="U78" s="165"/>
    </row>
    <row r="79" spans="1:21" s="80" customFormat="1" ht="120" x14ac:dyDescent="0.2">
      <c r="A79" s="25" t="s">
        <v>68</v>
      </c>
      <c r="B79" s="21" t="s">
        <v>475</v>
      </c>
      <c r="C79" s="2" t="s">
        <v>975</v>
      </c>
      <c r="D79" s="75" t="s">
        <v>412</v>
      </c>
      <c r="E79" s="6" t="s">
        <v>2</v>
      </c>
      <c r="F79" s="23">
        <v>10</v>
      </c>
      <c r="G79" s="23">
        <v>8</v>
      </c>
      <c r="H79" s="8">
        <v>10</v>
      </c>
      <c r="I79" s="8">
        <v>8</v>
      </c>
      <c r="J79" s="24">
        <v>27559.200000000001</v>
      </c>
      <c r="K79" s="2"/>
      <c r="L79" s="9">
        <v>27557.3</v>
      </c>
      <c r="M79" s="2" t="s">
        <v>496</v>
      </c>
      <c r="N79" s="12" t="s">
        <v>976</v>
      </c>
      <c r="O79" s="2" t="s">
        <v>500</v>
      </c>
      <c r="P79" s="2" t="s">
        <v>586</v>
      </c>
      <c r="Q79" s="2" t="s">
        <v>499</v>
      </c>
      <c r="R79" s="2"/>
      <c r="U79" s="165"/>
    </row>
    <row r="80" spans="1:21" s="80" customFormat="1" ht="90" x14ac:dyDescent="0.2">
      <c r="A80" s="25" t="s">
        <v>69</v>
      </c>
      <c r="B80" s="21" t="s">
        <v>475</v>
      </c>
      <c r="C80" s="2" t="s">
        <v>977</v>
      </c>
      <c r="D80" s="75" t="s">
        <v>154</v>
      </c>
      <c r="E80" s="6" t="s">
        <v>2</v>
      </c>
      <c r="F80" s="23">
        <v>10</v>
      </c>
      <c r="G80" s="23">
        <v>8</v>
      </c>
      <c r="H80" s="8">
        <v>10</v>
      </c>
      <c r="I80" s="8">
        <v>8</v>
      </c>
      <c r="J80" s="24">
        <v>27559.200000000001</v>
      </c>
      <c r="K80" s="2"/>
      <c r="L80" s="9">
        <v>27559.19</v>
      </c>
      <c r="M80" s="2" t="s">
        <v>496</v>
      </c>
      <c r="N80" s="12" t="s">
        <v>978</v>
      </c>
      <c r="O80" s="2" t="s">
        <v>500</v>
      </c>
      <c r="P80" s="2" t="s">
        <v>586</v>
      </c>
      <c r="Q80" s="2" t="s">
        <v>499</v>
      </c>
      <c r="R80" s="2"/>
      <c r="U80" s="165"/>
    </row>
    <row r="81" spans="1:21" s="80" customFormat="1" ht="120" x14ac:dyDescent="0.2">
      <c r="A81" s="25" t="s">
        <v>70</v>
      </c>
      <c r="B81" s="21" t="s">
        <v>475</v>
      </c>
      <c r="C81" s="2" t="s">
        <v>979</v>
      </c>
      <c r="D81" s="75" t="s">
        <v>155</v>
      </c>
      <c r="E81" s="6" t="s">
        <v>2</v>
      </c>
      <c r="F81" s="23">
        <v>10</v>
      </c>
      <c r="G81" s="23">
        <v>8</v>
      </c>
      <c r="H81" s="8">
        <v>10</v>
      </c>
      <c r="I81" s="8">
        <v>8</v>
      </c>
      <c r="J81" s="24">
        <v>27559.200000000001</v>
      </c>
      <c r="K81" s="2"/>
      <c r="L81" s="9">
        <v>27559.14</v>
      </c>
      <c r="M81" s="2" t="s">
        <v>496</v>
      </c>
      <c r="N81" s="12" t="s">
        <v>980</v>
      </c>
      <c r="O81" s="2" t="s">
        <v>500</v>
      </c>
      <c r="P81" s="2" t="s">
        <v>586</v>
      </c>
      <c r="Q81" s="2" t="s">
        <v>499</v>
      </c>
      <c r="R81" s="2"/>
      <c r="U81" s="165"/>
    </row>
    <row r="82" spans="1:21" s="80" customFormat="1" ht="120" x14ac:dyDescent="0.2">
      <c r="A82" s="25" t="s">
        <v>71</v>
      </c>
      <c r="B82" s="21" t="s">
        <v>475</v>
      </c>
      <c r="C82" s="2" t="s">
        <v>981</v>
      </c>
      <c r="D82" s="75" t="s">
        <v>156</v>
      </c>
      <c r="E82" s="6" t="s">
        <v>2</v>
      </c>
      <c r="F82" s="23">
        <v>10</v>
      </c>
      <c r="G82" s="23">
        <v>8</v>
      </c>
      <c r="H82" s="8">
        <v>10</v>
      </c>
      <c r="I82" s="8">
        <v>8</v>
      </c>
      <c r="J82" s="24">
        <v>27559.200000000001</v>
      </c>
      <c r="K82" s="2"/>
      <c r="L82" s="9">
        <v>27559.1</v>
      </c>
      <c r="M82" s="2" t="s">
        <v>496</v>
      </c>
      <c r="N82" s="12" t="s">
        <v>982</v>
      </c>
      <c r="O82" s="2" t="s">
        <v>500</v>
      </c>
      <c r="P82" s="2" t="s">
        <v>586</v>
      </c>
      <c r="Q82" s="2" t="s">
        <v>499</v>
      </c>
      <c r="R82" s="2"/>
      <c r="U82" s="165"/>
    </row>
    <row r="83" spans="1:21" s="80" customFormat="1" ht="105" x14ac:dyDescent="0.2">
      <c r="A83" s="25" t="s">
        <v>72</v>
      </c>
      <c r="B83" s="21" t="s">
        <v>475</v>
      </c>
      <c r="C83" s="2" t="s">
        <v>983</v>
      </c>
      <c r="D83" s="75" t="s">
        <v>157</v>
      </c>
      <c r="E83" s="6" t="s">
        <v>2</v>
      </c>
      <c r="F83" s="23">
        <v>10</v>
      </c>
      <c r="G83" s="23">
        <v>8</v>
      </c>
      <c r="H83" s="8">
        <v>10</v>
      </c>
      <c r="I83" s="8">
        <v>8</v>
      </c>
      <c r="J83" s="24">
        <v>27559.200000000001</v>
      </c>
      <c r="K83" s="2"/>
      <c r="L83" s="9">
        <v>27558.3</v>
      </c>
      <c r="M83" s="2" t="s">
        <v>496</v>
      </c>
      <c r="N83" s="12" t="s">
        <v>984</v>
      </c>
      <c r="O83" s="2" t="s">
        <v>500</v>
      </c>
      <c r="P83" s="2" t="s">
        <v>586</v>
      </c>
      <c r="Q83" s="2" t="s">
        <v>499</v>
      </c>
      <c r="R83" s="2"/>
      <c r="U83" s="165"/>
    </row>
    <row r="84" spans="1:21" s="80" customFormat="1" ht="90" x14ac:dyDescent="0.2">
      <c r="A84" s="25" t="s">
        <v>73</v>
      </c>
      <c r="B84" s="21" t="s">
        <v>476</v>
      </c>
      <c r="C84" s="2" t="s">
        <v>1347</v>
      </c>
      <c r="D84" s="75" t="s">
        <v>158</v>
      </c>
      <c r="E84" s="6" t="s">
        <v>2</v>
      </c>
      <c r="F84" s="23">
        <v>10</v>
      </c>
      <c r="G84" s="23">
        <v>8</v>
      </c>
      <c r="H84" s="8">
        <v>10</v>
      </c>
      <c r="I84" s="8">
        <v>8</v>
      </c>
      <c r="J84" s="24">
        <v>27559.200000000001</v>
      </c>
      <c r="K84" s="2"/>
      <c r="L84" s="9">
        <f>22044.3+5514.89</f>
        <v>27559.19</v>
      </c>
      <c r="M84" s="2" t="s">
        <v>496</v>
      </c>
      <c r="N84" s="12" t="s">
        <v>1356</v>
      </c>
      <c r="O84" s="2" t="s">
        <v>500</v>
      </c>
      <c r="P84" s="2" t="s">
        <v>586</v>
      </c>
      <c r="Q84" s="2" t="s">
        <v>499</v>
      </c>
      <c r="R84" s="2"/>
      <c r="U84" s="165"/>
    </row>
    <row r="85" spans="1:21" s="80" customFormat="1" ht="90" x14ac:dyDescent="0.2">
      <c r="A85" s="25" t="s">
        <v>74</v>
      </c>
      <c r="B85" s="21" t="s">
        <v>986</v>
      </c>
      <c r="C85" s="2" t="s">
        <v>985</v>
      </c>
      <c r="D85" s="75" t="s">
        <v>159</v>
      </c>
      <c r="E85" s="6" t="s">
        <v>2</v>
      </c>
      <c r="F85" s="23">
        <v>10</v>
      </c>
      <c r="G85" s="23">
        <v>8</v>
      </c>
      <c r="H85" s="8">
        <v>10</v>
      </c>
      <c r="I85" s="8">
        <v>8</v>
      </c>
      <c r="J85" s="24">
        <v>27559.200000000001</v>
      </c>
      <c r="K85" s="2"/>
      <c r="L85" s="9">
        <v>27557.3</v>
      </c>
      <c r="M85" s="2" t="s">
        <v>496</v>
      </c>
      <c r="N85" s="12" t="s">
        <v>987</v>
      </c>
      <c r="O85" s="2" t="s">
        <v>500</v>
      </c>
      <c r="P85" s="2" t="s">
        <v>586</v>
      </c>
      <c r="Q85" s="2" t="s">
        <v>499</v>
      </c>
      <c r="R85" s="2"/>
      <c r="U85" s="165"/>
    </row>
    <row r="86" spans="1:21" s="80" customFormat="1" ht="102.75" customHeight="1" x14ac:dyDescent="0.2">
      <c r="A86" s="25" t="s">
        <v>75</v>
      </c>
      <c r="B86" s="21" t="s">
        <v>477</v>
      </c>
      <c r="C86" s="2" t="s">
        <v>1369</v>
      </c>
      <c r="D86" s="75" t="s">
        <v>160</v>
      </c>
      <c r="E86" s="6" t="s">
        <v>2</v>
      </c>
      <c r="F86" s="23">
        <v>10</v>
      </c>
      <c r="G86" s="23">
        <v>8</v>
      </c>
      <c r="H86" s="8">
        <v>10</v>
      </c>
      <c r="I86" s="8">
        <v>8</v>
      </c>
      <c r="J86" s="24">
        <v>27559.200000000001</v>
      </c>
      <c r="K86" s="2"/>
      <c r="L86" s="9">
        <f>22044.3+5514.89</f>
        <v>27559.19</v>
      </c>
      <c r="M86" s="2" t="s">
        <v>496</v>
      </c>
      <c r="N86" s="12" t="s">
        <v>1370</v>
      </c>
      <c r="O86" s="2" t="s">
        <v>500</v>
      </c>
      <c r="P86" s="2" t="s">
        <v>586</v>
      </c>
      <c r="Q86" s="2" t="s">
        <v>499</v>
      </c>
      <c r="R86" s="2"/>
      <c r="U86" s="165"/>
    </row>
    <row r="87" spans="1:21" s="80" customFormat="1" ht="105" x14ac:dyDescent="0.2">
      <c r="A87" s="25" t="s">
        <v>76</v>
      </c>
      <c r="B87" s="21" t="s">
        <v>477</v>
      </c>
      <c r="C87" s="2" t="s">
        <v>1348</v>
      </c>
      <c r="D87" s="75" t="s">
        <v>161</v>
      </c>
      <c r="E87" s="6" t="s">
        <v>2</v>
      </c>
      <c r="F87" s="23">
        <v>10</v>
      </c>
      <c r="G87" s="23">
        <v>8</v>
      </c>
      <c r="H87" s="8">
        <v>10</v>
      </c>
      <c r="I87" s="8">
        <v>8</v>
      </c>
      <c r="J87" s="24">
        <v>27559.200000000001</v>
      </c>
      <c r="K87" s="2"/>
      <c r="L87" s="9">
        <f>22044.3+5514.7</f>
        <v>27559</v>
      </c>
      <c r="M87" s="2" t="s">
        <v>496</v>
      </c>
      <c r="N87" s="12" t="s">
        <v>1349</v>
      </c>
      <c r="O87" s="2" t="s">
        <v>500</v>
      </c>
      <c r="P87" s="2" t="s">
        <v>586</v>
      </c>
      <c r="Q87" s="2" t="s">
        <v>499</v>
      </c>
      <c r="R87" s="2"/>
      <c r="U87" s="165"/>
    </row>
    <row r="88" spans="1:21" s="80" customFormat="1" ht="120" x14ac:dyDescent="0.2">
      <c r="A88" s="25" t="s">
        <v>77</v>
      </c>
      <c r="B88" s="21" t="s">
        <v>477</v>
      </c>
      <c r="C88" s="2" t="s">
        <v>1361</v>
      </c>
      <c r="D88" s="75" t="s">
        <v>162</v>
      </c>
      <c r="E88" s="6" t="s">
        <v>2</v>
      </c>
      <c r="F88" s="23">
        <v>10</v>
      </c>
      <c r="G88" s="23">
        <v>8</v>
      </c>
      <c r="H88" s="8">
        <v>10</v>
      </c>
      <c r="I88" s="8">
        <v>8</v>
      </c>
      <c r="J88" s="24">
        <v>27559.200000000001</v>
      </c>
      <c r="K88" s="2"/>
      <c r="L88" s="9">
        <f>22044.3+5514</f>
        <v>27558.3</v>
      </c>
      <c r="M88" s="2" t="s">
        <v>496</v>
      </c>
      <c r="N88" s="12" t="s">
        <v>1362</v>
      </c>
      <c r="O88" s="2" t="s">
        <v>500</v>
      </c>
      <c r="P88" s="2" t="s">
        <v>586</v>
      </c>
      <c r="Q88" s="2" t="s">
        <v>499</v>
      </c>
      <c r="R88" s="2"/>
      <c r="U88" s="165"/>
    </row>
    <row r="89" spans="1:21" s="80" customFormat="1" ht="120" x14ac:dyDescent="0.2">
      <c r="A89" s="25" t="s">
        <v>78</v>
      </c>
      <c r="B89" s="21" t="s">
        <v>475</v>
      </c>
      <c r="C89" s="2" t="s">
        <v>988</v>
      </c>
      <c r="D89" s="75" t="s">
        <v>413</v>
      </c>
      <c r="E89" s="6" t="s">
        <v>2</v>
      </c>
      <c r="F89" s="23">
        <v>10</v>
      </c>
      <c r="G89" s="23">
        <v>8</v>
      </c>
      <c r="H89" s="8">
        <v>10</v>
      </c>
      <c r="I89" s="8">
        <v>8</v>
      </c>
      <c r="J89" s="24">
        <v>27559.200000000001</v>
      </c>
      <c r="K89" s="2"/>
      <c r="L89" s="9">
        <f>22044.3+5500.3</f>
        <v>27544.6</v>
      </c>
      <c r="M89" s="2" t="s">
        <v>496</v>
      </c>
      <c r="N89" s="12" t="s">
        <v>989</v>
      </c>
      <c r="O89" s="2" t="s">
        <v>500</v>
      </c>
      <c r="P89" s="2" t="s">
        <v>586</v>
      </c>
      <c r="Q89" s="2" t="s">
        <v>499</v>
      </c>
      <c r="R89" s="2"/>
      <c r="U89" s="165"/>
    </row>
    <row r="90" spans="1:21" s="80" customFormat="1" ht="135" x14ac:dyDescent="0.2">
      <c r="A90" s="25" t="s">
        <v>79</v>
      </c>
      <c r="B90" s="21" t="s">
        <v>476</v>
      </c>
      <c r="C90" s="2" t="s">
        <v>1363</v>
      </c>
      <c r="D90" s="75" t="s">
        <v>163</v>
      </c>
      <c r="E90" s="6" t="s">
        <v>2</v>
      </c>
      <c r="F90" s="23">
        <v>10</v>
      </c>
      <c r="G90" s="23">
        <v>8</v>
      </c>
      <c r="H90" s="8">
        <v>10</v>
      </c>
      <c r="I90" s="8">
        <v>8</v>
      </c>
      <c r="J90" s="24">
        <v>27559.200000000001</v>
      </c>
      <c r="K90" s="2"/>
      <c r="L90" s="9">
        <f>22044.3+5514</f>
        <v>27558.3</v>
      </c>
      <c r="M90" s="2" t="s">
        <v>496</v>
      </c>
      <c r="N90" s="12" t="s">
        <v>1364</v>
      </c>
      <c r="O90" s="2" t="s">
        <v>500</v>
      </c>
      <c r="P90" s="2" t="s">
        <v>586</v>
      </c>
      <c r="Q90" s="2" t="s">
        <v>499</v>
      </c>
      <c r="R90" s="2"/>
      <c r="U90" s="165"/>
    </row>
    <row r="91" spans="1:21" s="80" customFormat="1" ht="120" x14ac:dyDescent="0.2">
      <c r="A91" s="25" t="s">
        <v>80</v>
      </c>
      <c r="B91" s="21" t="s">
        <v>476</v>
      </c>
      <c r="C91" s="2" t="s">
        <v>1367</v>
      </c>
      <c r="D91" s="75" t="s">
        <v>164</v>
      </c>
      <c r="E91" s="6" t="s">
        <v>2</v>
      </c>
      <c r="F91" s="23">
        <v>10</v>
      </c>
      <c r="G91" s="23">
        <v>8</v>
      </c>
      <c r="H91" s="8">
        <v>10</v>
      </c>
      <c r="I91" s="8">
        <v>8</v>
      </c>
      <c r="J91" s="24">
        <v>27559.200000000001</v>
      </c>
      <c r="K91" s="2"/>
      <c r="L91" s="9">
        <f>22044.3+5514</f>
        <v>27558.3</v>
      </c>
      <c r="M91" s="2" t="s">
        <v>496</v>
      </c>
      <c r="N91" s="12" t="s">
        <v>1368</v>
      </c>
      <c r="O91" s="2" t="s">
        <v>500</v>
      </c>
      <c r="P91" s="2" t="s">
        <v>586</v>
      </c>
      <c r="Q91" s="2" t="s">
        <v>499</v>
      </c>
      <c r="R91" s="2"/>
      <c r="U91" s="165"/>
    </row>
    <row r="92" spans="1:21" s="80" customFormat="1" ht="120" x14ac:dyDescent="0.2">
      <c r="A92" s="25" t="s">
        <v>81</v>
      </c>
      <c r="B92" s="21" t="s">
        <v>476</v>
      </c>
      <c r="C92" s="2" t="s">
        <v>1350</v>
      </c>
      <c r="D92" s="75" t="s">
        <v>165</v>
      </c>
      <c r="E92" s="6" t="s">
        <v>2</v>
      </c>
      <c r="F92" s="23">
        <v>10</v>
      </c>
      <c r="G92" s="23">
        <v>8</v>
      </c>
      <c r="H92" s="8">
        <v>10</v>
      </c>
      <c r="I92" s="8">
        <v>8</v>
      </c>
      <c r="J92" s="24">
        <v>27559.200000000001</v>
      </c>
      <c r="K92" s="2"/>
      <c r="L92" s="9">
        <f>22044.3+5514.89</f>
        <v>27559.19</v>
      </c>
      <c r="M92" s="2" t="s">
        <v>496</v>
      </c>
      <c r="N92" s="12" t="s">
        <v>1351</v>
      </c>
      <c r="O92" s="2" t="s">
        <v>500</v>
      </c>
      <c r="P92" s="2" t="s">
        <v>586</v>
      </c>
      <c r="Q92" s="2" t="s">
        <v>499</v>
      </c>
      <c r="R92" s="2"/>
      <c r="U92" s="165"/>
    </row>
    <row r="93" spans="1:21" s="80" customFormat="1" ht="90" x14ac:dyDescent="0.2">
      <c r="A93" s="25" t="s">
        <v>82</v>
      </c>
      <c r="B93" s="21" t="s">
        <v>478</v>
      </c>
      <c r="C93" s="2" t="s">
        <v>1354</v>
      </c>
      <c r="D93" s="75" t="s">
        <v>414</v>
      </c>
      <c r="E93" s="6" t="s">
        <v>2</v>
      </c>
      <c r="F93" s="23">
        <v>10</v>
      </c>
      <c r="G93" s="23">
        <v>8</v>
      </c>
      <c r="H93" s="8">
        <v>10</v>
      </c>
      <c r="I93" s="8">
        <v>8</v>
      </c>
      <c r="J93" s="24">
        <v>27559.200000000001</v>
      </c>
      <c r="K93" s="2"/>
      <c r="L93" s="9">
        <f>22044.3+5514</f>
        <v>27558.3</v>
      </c>
      <c r="M93" s="2" t="s">
        <v>496</v>
      </c>
      <c r="N93" s="12" t="s">
        <v>1355</v>
      </c>
      <c r="O93" s="2" t="s">
        <v>500</v>
      </c>
      <c r="P93" s="2" t="s">
        <v>586</v>
      </c>
      <c r="Q93" s="2" t="s">
        <v>499</v>
      </c>
      <c r="R93" s="2"/>
      <c r="U93" s="165"/>
    </row>
    <row r="94" spans="1:21" s="80" customFormat="1" ht="120" x14ac:dyDescent="0.2">
      <c r="A94" s="25" t="s">
        <v>83</v>
      </c>
      <c r="B94" s="21" t="s">
        <v>476</v>
      </c>
      <c r="C94" s="2" t="s">
        <v>1375</v>
      </c>
      <c r="D94" s="75" t="s">
        <v>415</v>
      </c>
      <c r="E94" s="6" t="s">
        <v>2</v>
      </c>
      <c r="F94" s="23">
        <v>10</v>
      </c>
      <c r="G94" s="23">
        <v>8</v>
      </c>
      <c r="H94" s="8">
        <v>10</v>
      </c>
      <c r="I94" s="8">
        <v>8</v>
      </c>
      <c r="J94" s="24">
        <v>27559.200000000001</v>
      </c>
      <c r="K94" s="2"/>
      <c r="L94" s="9">
        <f>22044.3+5514.89</f>
        <v>27559.19</v>
      </c>
      <c r="M94" s="2" t="s">
        <v>496</v>
      </c>
      <c r="N94" s="12" t="s">
        <v>1376</v>
      </c>
      <c r="O94" s="2" t="s">
        <v>500</v>
      </c>
      <c r="P94" s="2" t="s">
        <v>586</v>
      </c>
      <c r="Q94" s="2" t="s">
        <v>499</v>
      </c>
      <c r="R94" s="2"/>
      <c r="U94" s="165"/>
    </row>
    <row r="95" spans="1:21" s="80" customFormat="1" ht="135" x14ac:dyDescent="0.2">
      <c r="A95" s="25" t="s">
        <v>84</v>
      </c>
      <c r="B95" s="21" t="s">
        <v>476</v>
      </c>
      <c r="C95" s="2" t="s">
        <v>1365</v>
      </c>
      <c r="D95" s="75" t="s">
        <v>166</v>
      </c>
      <c r="E95" s="6" t="s">
        <v>2</v>
      </c>
      <c r="F95" s="23">
        <v>10</v>
      </c>
      <c r="G95" s="23">
        <v>8</v>
      </c>
      <c r="H95" s="8">
        <v>10</v>
      </c>
      <c r="I95" s="8">
        <v>8</v>
      </c>
      <c r="J95" s="24">
        <v>27559.200000000001</v>
      </c>
      <c r="K95" s="2"/>
      <c r="L95" s="9">
        <f>22044.3+5514.89</f>
        <v>27559.19</v>
      </c>
      <c r="M95" s="2" t="s">
        <v>496</v>
      </c>
      <c r="N95" s="12" t="s">
        <v>1366</v>
      </c>
      <c r="O95" s="2" t="s">
        <v>500</v>
      </c>
      <c r="P95" s="2" t="s">
        <v>586</v>
      </c>
      <c r="Q95" s="2" t="s">
        <v>499</v>
      </c>
      <c r="R95" s="2"/>
      <c r="U95" s="165"/>
    </row>
    <row r="96" spans="1:21" s="80" customFormat="1" ht="135" x14ac:dyDescent="0.2">
      <c r="A96" s="25" t="s">
        <v>85</v>
      </c>
      <c r="B96" s="21" t="s">
        <v>476</v>
      </c>
      <c r="C96" s="2" t="s">
        <v>1357</v>
      </c>
      <c r="D96" s="75" t="s">
        <v>167</v>
      </c>
      <c r="E96" s="6" t="s">
        <v>2</v>
      </c>
      <c r="F96" s="23">
        <v>10</v>
      </c>
      <c r="G96" s="23">
        <v>8</v>
      </c>
      <c r="H96" s="8">
        <v>10</v>
      </c>
      <c r="I96" s="8">
        <v>8</v>
      </c>
      <c r="J96" s="24">
        <v>27559.200000000001</v>
      </c>
      <c r="K96" s="2"/>
      <c r="L96" s="9">
        <f>22044.3+5514</f>
        <v>27558.3</v>
      </c>
      <c r="M96" s="2" t="s">
        <v>496</v>
      </c>
      <c r="N96" s="12" t="s">
        <v>1358</v>
      </c>
      <c r="O96" s="2" t="s">
        <v>500</v>
      </c>
      <c r="P96" s="2" t="s">
        <v>586</v>
      </c>
      <c r="Q96" s="2" t="s">
        <v>499</v>
      </c>
      <c r="R96" s="2"/>
      <c r="U96" s="165"/>
    </row>
    <row r="97" spans="1:21" s="80" customFormat="1" ht="120" x14ac:dyDescent="0.2">
      <c r="A97" s="25" t="s">
        <v>86</v>
      </c>
      <c r="B97" s="21" t="s">
        <v>476</v>
      </c>
      <c r="C97" s="2" t="s">
        <v>1373</v>
      </c>
      <c r="D97" s="75" t="s">
        <v>419</v>
      </c>
      <c r="E97" s="6" t="s">
        <v>2</v>
      </c>
      <c r="F97" s="23">
        <v>10</v>
      </c>
      <c r="G97" s="23">
        <v>8</v>
      </c>
      <c r="H97" s="8">
        <v>10</v>
      </c>
      <c r="I97" s="8">
        <v>8</v>
      </c>
      <c r="J97" s="24">
        <v>27559.200000000001</v>
      </c>
      <c r="K97" s="2"/>
      <c r="L97" s="9">
        <f>22044.3+5514</f>
        <v>27558.3</v>
      </c>
      <c r="M97" s="2" t="s">
        <v>496</v>
      </c>
      <c r="N97" s="12" t="s">
        <v>1374</v>
      </c>
      <c r="O97" s="2" t="s">
        <v>500</v>
      </c>
      <c r="P97" s="2" t="s">
        <v>586</v>
      </c>
      <c r="Q97" s="2" t="s">
        <v>499</v>
      </c>
      <c r="R97" s="2"/>
      <c r="U97" s="165"/>
    </row>
    <row r="98" spans="1:21" s="80" customFormat="1" ht="120" x14ac:dyDescent="0.2">
      <c r="A98" s="25" t="s">
        <v>87</v>
      </c>
      <c r="B98" s="21" t="s">
        <v>476</v>
      </c>
      <c r="C98" s="2" t="s">
        <v>1352</v>
      </c>
      <c r="D98" s="75" t="s">
        <v>168</v>
      </c>
      <c r="E98" s="6" t="s">
        <v>2</v>
      </c>
      <c r="F98" s="23">
        <v>10</v>
      </c>
      <c r="G98" s="23">
        <v>8</v>
      </c>
      <c r="H98" s="8">
        <v>10</v>
      </c>
      <c r="I98" s="8">
        <v>8</v>
      </c>
      <c r="J98" s="24">
        <v>27559.200000000001</v>
      </c>
      <c r="K98" s="2"/>
      <c r="L98" s="9">
        <f>22044.3+5514.89</f>
        <v>27559.19</v>
      </c>
      <c r="M98" s="2" t="s">
        <v>496</v>
      </c>
      <c r="N98" s="12" t="s">
        <v>1353</v>
      </c>
      <c r="O98" s="2" t="s">
        <v>500</v>
      </c>
      <c r="P98" s="2" t="s">
        <v>586</v>
      </c>
      <c r="Q98" s="2" t="s">
        <v>499</v>
      </c>
      <c r="R98" s="2"/>
      <c r="U98" s="165"/>
    </row>
    <row r="99" spans="1:21" s="80" customFormat="1" ht="150" x14ac:dyDescent="0.2">
      <c r="A99" s="25" t="s">
        <v>88</v>
      </c>
      <c r="B99" s="21" t="s">
        <v>476</v>
      </c>
      <c r="C99" s="2" t="s">
        <v>1359</v>
      </c>
      <c r="D99" s="75" t="s">
        <v>169</v>
      </c>
      <c r="E99" s="6" t="s">
        <v>2</v>
      </c>
      <c r="F99" s="23">
        <v>10</v>
      </c>
      <c r="G99" s="23">
        <v>8</v>
      </c>
      <c r="H99" s="8">
        <v>10</v>
      </c>
      <c r="I99" s="8">
        <v>8</v>
      </c>
      <c r="J99" s="24">
        <v>27559.200000000001</v>
      </c>
      <c r="K99" s="2"/>
      <c r="L99" s="9">
        <f>22044.3+5579.6</f>
        <v>27623.9</v>
      </c>
      <c r="M99" s="2" t="s">
        <v>496</v>
      </c>
      <c r="N99" s="12" t="s">
        <v>1360</v>
      </c>
      <c r="O99" s="2" t="s">
        <v>500</v>
      </c>
      <c r="P99" s="2" t="s">
        <v>586</v>
      </c>
      <c r="Q99" s="2" t="s">
        <v>499</v>
      </c>
      <c r="R99" s="2"/>
      <c r="U99" s="165"/>
    </row>
    <row r="100" spans="1:21" s="80" customFormat="1" ht="105" x14ac:dyDescent="0.2">
      <c r="A100" s="25" t="s">
        <v>89</v>
      </c>
      <c r="B100" s="21" t="s">
        <v>479</v>
      </c>
      <c r="C100" s="2" t="s">
        <v>990</v>
      </c>
      <c r="D100" s="75" t="s">
        <v>416</v>
      </c>
      <c r="E100" s="6" t="s">
        <v>2</v>
      </c>
      <c r="F100" s="23">
        <v>10</v>
      </c>
      <c r="G100" s="23">
        <v>8</v>
      </c>
      <c r="H100" s="8">
        <v>10</v>
      </c>
      <c r="I100" s="8">
        <v>8</v>
      </c>
      <c r="J100" s="24">
        <v>27559</v>
      </c>
      <c r="K100" s="2"/>
      <c r="L100" s="9">
        <v>27557.3</v>
      </c>
      <c r="M100" s="2" t="s">
        <v>496</v>
      </c>
      <c r="N100" s="12" t="s">
        <v>991</v>
      </c>
      <c r="O100" s="2" t="s">
        <v>500</v>
      </c>
      <c r="P100" s="2" t="s">
        <v>586</v>
      </c>
      <c r="Q100" s="2" t="s">
        <v>499</v>
      </c>
      <c r="R100" s="2"/>
      <c r="U100" s="165"/>
    </row>
    <row r="101" spans="1:21" s="80" customFormat="1" ht="105" x14ac:dyDescent="0.2">
      <c r="A101" s="25" t="s">
        <v>140</v>
      </c>
      <c r="B101" s="21" t="s">
        <v>476</v>
      </c>
      <c r="C101" s="2" t="s">
        <v>1371</v>
      </c>
      <c r="D101" s="75" t="s">
        <v>417</v>
      </c>
      <c r="E101" s="6" t="s">
        <v>2</v>
      </c>
      <c r="F101" s="23">
        <v>10</v>
      </c>
      <c r="G101" s="23">
        <v>8</v>
      </c>
      <c r="H101" s="8">
        <v>10</v>
      </c>
      <c r="I101" s="8">
        <v>8</v>
      </c>
      <c r="J101" s="24">
        <v>27559</v>
      </c>
      <c r="K101" s="2"/>
      <c r="L101" s="9">
        <f>22044.3+5514</f>
        <v>27558.3</v>
      </c>
      <c r="M101" s="2" t="s">
        <v>496</v>
      </c>
      <c r="N101" s="12" t="s">
        <v>1372</v>
      </c>
      <c r="O101" s="2" t="s">
        <v>500</v>
      </c>
      <c r="P101" s="2" t="s">
        <v>586</v>
      </c>
      <c r="Q101" s="2" t="s">
        <v>499</v>
      </c>
      <c r="R101" s="2"/>
      <c r="U101" s="165"/>
    </row>
    <row r="102" spans="1:21" s="80" customFormat="1" ht="149.25" customHeight="1" x14ac:dyDescent="0.2">
      <c r="A102" s="1">
        <v>2</v>
      </c>
      <c r="B102" s="21" t="s">
        <v>292</v>
      </c>
      <c r="C102" s="2" t="s">
        <v>763</v>
      </c>
      <c r="D102" s="74" t="s">
        <v>196</v>
      </c>
      <c r="E102" s="6" t="s">
        <v>2</v>
      </c>
      <c r="F102" s="150">
        <v>66</v>
      </c>
      <c r="G102" s="150">
        <v>42</v>
      </c>
      <c r="H102" s="8">
        <v>66</v>
      </c>
      <c r="I102" s="8">
        <v>42</v>
      </c>
      <c r="J102" s="149">
        <v>66986.28</v>
      </c>
      <c r="K102" s="2" t="s">
        <v>496</v>
      </c>
      <c r="L102" s="9">
        <f>7200+26880+20106.28+12800</f>
        <v>66986.28</v>
      </c>
      <c r="M102" s="2" t="s">
        <v>496</v>
      </c>
      <c r="N102" s="12" t="s">
        <v>764</v>
      </c>
      <c r="O102" s="2" t="s">
        <v>765</v>
      </c>
      <c r="P102" s="2" t="s">
        <v>766</v>
      </c>
      <c r="Q102" s="2" t="s">
        <v>499</v>
      </c>
      <c r="R102" s="56" t="s">
        <v>1134</v>
      </c>
      <c r="U102" s="165"/>
    </row>
    <row r="103" spans="1:21" s="80" customFormat="1" ht="45" x14ac:dyDescent="0.2">
      <c r="A103" s="1">
        <v>3</v>
      </c>
      <c r="B103" s="21" t="s">
        <v>198</v>
      </c>
      <c r="C103" s="2"/>
      <c r="D103" s="11" t="s">
        <v>197</v>
      </c>
      <c r="E103" s="6" t="s">
        <v>2</v>
      </c>
      <c r="F103" s="21">
        <f>SUM(F104:F153)</f>
        <v>1000</v>
      </c>
      <c r="G103" s="21">
        <f>SUM(G104:G153)</f>
        <v>1000</v>
      </c>
      <c r="H103" s="192">
        <f>SUM(H104:H153)</f>
        <v>1003</v>
      </c>
      <c r="I103" s="21">
        <f t="shared" ref="I103" si="2">SUM(I104:I153)</f>
        <v>1003</v>
      </c>
      <c r="J103" s="24">
        <f>SUM(J104:J153)</f>
        <v>59916.4</v>
      </c>
      <c r="K103" s="24"/>
      <c r="L103" s="24">
        <f>SUM(L104:L153)</f>
        <v>59916.4</v>
      </c>
      <c r="M103" s="2"/>
      <c r="N103" s="12"/>
      <c r="O103" s="2"/>
      <c r="P103" s="2"/>
      <c r="Q103" s="2"/>
      <c r="R103" s="3"/>
      <c r="U103" s="165"/>
    </row>
    <row r="104" spans="1:21" s="80" customFormat="1" ht="75" x14ac:dyDescent="0.2">
      <c r="A104" s="26">
        <v>42738</v>
      </c>
      <c r="B104" s="21" t="s">
        <v>293</v>
      </c>
      <c r="C104" s="2" t="s">
        <v>513</v>
      </c>
      <c r="D104" s="64" t="s">
        <v>209</v>
      </c>
      <c r="E104" s="6" t="s">
        <v>2</v>
      </c>
      <c r="F104" s="21">
        <v>20</v>
      </c>
      <c r="G104" s="21">
        <v>20</v>
      </c>
      <c r="H104" s="8">
        <v>20</v>
      </c>
      <c r="I104" s="8">
        <v>20</v>
      </c>
      <c r="J104" s="149">
        <v>1181.2</v>
      </c>
      <c r="K104" s="2"/>
      <c r="L104" s="9">
        <v>1181.2</v>
      </c>
      <c r="M104" s="2" t="s">
        <v>500</v>
      </c>
      <c r="N104" s="12" t="s">
        <v>514</v>
      </c>
      <c r="O104" s="2" t="s">
        <v>502</v>
      </c>
      <c r="P104" s="2" t="s">
        <v>503</v>
      </c>
      <c r="Q104" s="2" t="s">
        <v>499</v>
      </c>
      <c r="R104" s="3" t="s">
        <v>1133</v>
      </c>
      <c r="U104" s="165"/>
    </row>
    <row r="105" spans="1:21" s="80" customFormat="1" ht="75" x14ac:dyDescent="0.2">
      <c r="A105" s="26">
        <v>42769</v>
      </c>
      <c r="B105" s="21" t="s">
        <v>293</v>
      </c>
      <c r="C105" s="2" t="s">
        <v>504</v>
      </c>
      <c r="D105" s="64" t="s">
        <v>210</v>
      </c>
      <c r="E105" s="6" t="s">
        <v>2</v>
      </c>
      <c r="F105" s="21">
        <v>20</v>
      </c>
      <c r="G105" s="21">
        <v>20</v>
      </c>
      <c r="H105" s="8">
        <v>20</v>
      </c>
      <c r="I105" s="8">
        <v>20</v>
      </c>
      <c r="J105" s="149">
        <v>1198.5999999999999</v>
      </c>
      <c r="K105" s="2"/>
      <c r="L105" s="9">
        <v>1198.5999999999999</v>
      </c>
      <c r="M105" s="2" t="s">
        <v>500</v>
      </c>
      <c r="N105" s="12" t="s">
        <v>501</v>
      </c>
      <c r="O105" s="2" t="s">
        <v>502</v>
      </c>
      <c r="P105" s="2" t="s">
        <v>503</v>
      </c>
      <c r="Q105" s="2" t="s">
        <v>499</v>
      </c>
      <c r="R105" s="3" t="s">
        <v>1133</v>
      </c>
      <c r="U105" s="165"/>
    </row>
    <row r="106" spans="1:21" s="80" customFormat="1" ht="75" x14ac:dyDescent="0.2">
      <c r="A106" s="26">
        <v>42797</v>
      </c>
      <c r="B106" s="21" t="s">
        <v>293</v>
      </c>
      <c r="C106" s="2" t="s">
        <v>505</v>
      </c>
      <c r="D106" s="64" t="s">
        <v>210</v>
      </c>
      <c r="E106" s="6" t="s">
        <v>2</v>
      </c>
      <c r="F106" s="21">
        <v>20</v>
      </c>
      <c r="G106" s="21">
        <v>20</v>
      </c>
      <c r="H106" s="8">
        <v>20</v>
      </c>
      <c r="I106" s="8">
        <v>20</v>
      </c>
      <c r="J106" s="149">
        <v>1199.29</v>
      </c>
      <c r="K106" s="2"/>
      <c r="L106" s="9">
        <v>1199.29</v>
      </c>
      <c r="M106" s="2" t="s">
        <v>500</v>
      </c>
      <c r="N106" s="12" t="s">
        <v>506</v>
      </c>
      <c r="O106" s="2" t="s">
        <v>502</v>
      </c>
      <c r="P106" s="2" t="s">
        <v>503</v>
      </c>
      <c r="Q106" s="2" t="s">
        <v>499</v>
      </c>
      <c r="R106" s="3" t="s">
        <v>1133</v>
      </c>
      <c r="U106" s="165"/>
    </row>
    <row r="107" spans="1:21" s="80" customFormat="1" ht="75" x14ac:dyDescent="0.2">
      <c r="A107" s="26">
        <v>42828</v>
      </c>
      <c r="B107" s="21" t="s">
        <v>293</v>
      </c>
      <c r="C107" s="2" t="s">
        <v>511</v>
      </c>
      <c r="D107" s="64" t="s">
        <v>211</v>
      </c>
      <c r="E107" s="6" t="s">
        <v>2</v>
      </c>
      <c r="F107" s="21">
        <v>20</v>
      </c>
      <c r="G107" s="21">
        <v>20</v>
      </c>
      <c r="H107" s="8">
        <v>20</v>
      </c>
      <c r="I107" s="8">
        <v>20</v>
      </c>
      <c r="J107" s="149">
        <v>1199.4000000000001</v>
      </c>
      <c r="K107" s="2"/>
      <c r="L107" s="9">
        <v>1199.4000000000001</v>
      </c>
      <c r="M107" s="2" t="s">
        <v>500</v>
      </c>
      <c r="N107" s="12" t="s">
        <v>512</v>
      </c>
      <c r="O107" s="2" t="s">
        <v>502</v>
      </c>
      <c r="P107" s="2" t="s">
        <v>503</v>
      </c>
      <c r="Q107" s="2" t="s">
        <v>499</v>
      </c>
      <c r="R107" s="3" t="s">
        <v>1133</v>
      </c>
      <c r="U107" s="165"/>
    </row>
    <row r="108" spans="1:21" s="80" customFormat="1" ht="75" x14ac:dyDescent="0.2">
      <c r="A108" s="26">
        <v>42858</v>
      </c>
      <c r="B108" s="21" t="s">
        <v>294</v>
      </c>
      <c r="C108" s="2" t="s">
        <v>507</v>
      </c>
      <c r="D108" s="64" t="s">
        <v>212</v>
      </c>
      <c r="E108" s="6" t="s">
        <v>2</v>
      </c>
      <c r="F108" s="21">
        <v>20</v>
      </c>
      <c r="G108" s="21">
        <v>20</v>
      </c>
      <c r="H108" s="8">
        <v>20</v>
      </c>
      <c r="I108" s="8">
        <v>20</v>
      </c>
      <c r="J108" s="24">
        <v>1200</v>
      </c>
      <c r="K108" s="2"/>
      <c r="L108" s="9">
        <v>1200</v>
      </c>
      <c r="M108" s="2" t="s">
        <v>500</v>
      </c>
      <c r="N108" s="12" t="s">
        <v>508</v>
      </c>
      <c r="O108" s="2" t="s">
        <v>502</v>
      </c>
      <c r="P108" s="2" t="s">
        <v>503</v>
      </c>
      <c r="Q108" s="2" t="s">
        <v>499</v>
      </c>
      <c r="R108" s="3"/>
      <c r="U108" s="165"/>
    </row>
    <row r="109" spans="1:21" s="80" customFormat="1" ht="75" x14ac:dyDescent="0.2">
      <c r="A109" s="26">
        <v>42889</v>
      </c>
      <c r="B109" s="21" t="s">
        <v>294</v>
      </c>
      <c r="C109" s="2" t="s">
        <v>509</v>
      </c>
      <c r="D109" s="64" t="s">
        <v>210</v>
      </c>
      <c r="E109" s="6" t="s">
        <v>2</v>
      </c>
      <c r="F109" s="21">
        <v>20</v>
      </c>
      <c r="G109" s="21">
        <v>20</v>
      </c>
      <c r="H109" s="8">
        <v>20</v>
      </c>
      <c r="I109" s="8">
        <v>20</v>
      </c>
      <c r="J109" s="149">
        <v>1197.3900000000001</v>
      </c>
      <c r="K109" s="2"/>
      <c r="L109" s="9">
        <v>1197.3900000000001</v>
      </c>
      <c r="M109" s="2" t="s">
        <v>500</v>
      </c>
      <c r="N109" s="12" t="s">
        <v>510</v>
      </c>
      <c r="O109" s="2" t="s">
        <v>502</v>
      </c>
      <c r="P109" s="2" t="s">
        <v>503</v>
      </c>
      <c r="Q109" s="2" t="s">
        <v>499</v>
      </c>
      <c r="R109" s="3" t="s">
        <v>1133</v>
      </c>
      <c r="U109" s="165"/>
    </row>
    <row r="110" spans="1:21" s="80" customFormat="1" ht="75" x14ac:dyDescent="0.2">
      <c r="A110" s="26">
        <v>42919</v>
      </c>
      <c r="B110" s="21" t="s">
        <v>294</v>
      </c>
      <c r="C110" s="2" t="s">
        <v>564</v>
      </c>
      <c r="D110" s="64" t="s">
        <v>213</v>
      </c>
      <c r="E110" s="6" t="s">
        <v>2</v>
      </c>
      <c r="F110" s="21">
        <v>20</v>
      </c>
      <c r="G110" s="21">
        <v>20</v>
      </c>
      <c r="H110" s="8">
        <v>20</v>
      </c>
      <c r="I110" s="8">
        <v>20</v>
      </c>
      <c r="J110" s="149">
        <v>1199.6099999999999</v>
      </c>
      <c r="K110" s="2"/>
      <c r="L110" s="9">
        <v>1199.6099999999999</v>
      </c>
      <c r="M110" s="2" t="s">
        <v>500</v>
      </c>
      <c r="N110" s="12" t="s">
        <v>565</v>
      </c>
      <c r="O110" s="2" t="s">
        <v>502</v>
      </c>
      <c r="P110" s="2" t="s">
        <v>503</v>
      </c>
      <c r="Q110" s="2" t="s">
        <v>499</v>
      </c>
      <c r="R110" s="3" t="s">
        <v>1133</v>
      </c>
      <c r="U110" s="165"/>
    </row>
    <row r="111" spans="1:21" s="80" customFormat="1" ht="75" x14ac:dyDescent="0.2">
      <c r="A111" s="26">
        <v>42950</v>
      </c>
      <c r="B111" s="21" t="s">
        <v>294</v>
      </c>
      <c r="C111" s="2" t="s">
        <v>569</v>
      </c>
      <c r="D111" s="64" t="s">
        <v>214</v>
      </c>
      <c r="E111" s="6" t="s">
        <v>2</v>
      </c>
      <c r="F111" s="21">
        <v>20</v>
      </c>
      <c r="G111" s="21">
        <v>20</v>
      </c>
      <c r="H111" s="8">
        <v>20</v>
      </c>
      <c r="I111" s="8">
        <v>20</v>
      </c>
      <c r="J111" s="149">
        <v>1197.93</v>
      </c>
      <c r="K111" s="2"/>
      <c r="L111" s="9">
        <v>1197.93</v>
      </c>
      <c r="M111" s="2" t="s">
        <v>500</v>
      </c>
      <c r="N111" s="12" t="s">
        <v>570</v>
      </c>
      <c r="O111" s="2" t="s">
        <v>502</v>
      </c>
      <c r="P111" s="2" t="s">
        <v>503</v>
      </c>
      <c r="Q111" s="2" t="s">
        <v>499</v>
      </c>
      <c r="R111" s="3" t="s">
        <v>1133</v>
      </c>
      <c r="U111" s="165"/>
    </row>
    <row r="112" spans="1:21" s="80" customFormat="1" ht="75" x14ac:dyDescent="0.2">
      <c r="A112" s="26">
        <v>42981</v>
      </c>
      <c r="B112" s="21" t="s">
        <v>295</v>
      </c>
      <c r="C112" s="2" t="s">
        <v>567</v>
      </c>
      <c r="D112" s="64" t="s">
        <v>215</v>
      </c>
      <c r="E112" s="6" t="s">
        <v>2</v>
      </c>
      <c r="F112" s="21">
        <v>20</v>
      </c>
      <c r="G112" s="21">
        <v>20</v>
      </c>
      <c r="H112" s="8">
        <v>20</v>
      </c>
      <c r="I112" s="8">
        <v>20</v>
      </c>
      <c r="J112" s="149">
        <v>1197.74</v>
      </c>
      <c r="K112" s="2"/>
      <c r="L112" s="9">
        <v>1197.74</v>
      </c>
      <c r="M112" s="2" t="s">
        <v>500</v>
      </c>
      <c r="N112" s="12" t="s">
        <v>568</v>
      </c>
      <c r="O112" s="2" t="s">
        <v>502</v>
      </c>
      <c r="P112" s="2" t="s">
        <v>503</v>
      </c>
      <c r="Q112" s="2" t="s">
        <v>499</v>
      </c>
      <c r="R112" s="3" t="s">
        <v>1133</v>
      </c>
      <c r="U112" s="165"/>
    </row>
    <row r="113" spans="1:21" s="80" customFormat="1" ht="75" x14ac:dyDescent="0.2">
      <c r="A113" s="26">
        <v>43011</v>
      </c>
      <c r="B113" s="21" t="s">
        <v>295</v>
      </c>
      <c r="C113" s="2" t="s">
        <v>562</v>
      </c>
      <c r="D113" s="64" t="s">
        <v>216</v>
      </c>
      <c r="E113" s="6" t="s">
        <v>2</v>
      </c>
      <c r="F113" s="21">
        <v>20</v>
      </c>
      <c r="G113" s="21">
        <v>20</v>
      </c>
      <c r="H113" s="8">
        <v>20</v>
      </c>
      <c r="I113" s="8">
        <v>20</v>
      </c>
      <c r="J113" s="149">
        <v>1196.1300000000001</v>
      </c>
      <c r="K113" s="2"/>
      <c r="L113" s="9">
        <v>1196.1300000000001</v>
      </c>
      <c r="M113" s="2" t="s">
        <v>500</v>
      </c>
      <c r="N113" s="12" t="s">
        <v>563</v>
      </c>
      <c r="O113" s="2" t="s">
        <v>502</v>
      </c>
      <c r="P113" s="2" t="s">
        <v>503</v>
      </c>
      <c r="Q113" s="2" t="s">
        <v>499</v>
      </c>
      <c r="R113" s="56" t="s">
        <v>1133</v>
      </c>
      <c r="U113" s="165"/>
    </row>
    <row r="114" spans="1:21" s="80" customFormat="1" ht="75" x14ac:dyDescent="0.2">
      <c r="A114" s="26">
        <v>43042</v>
      </c>
      <c r="B114" s="21" t="s">
        <v>295</v>
      </c>
      <c r="C114" s="2" t="s">
        <v>1139</v>
      </c>
      <c r="D114" s="64" t="s">
        <v>217</v>
      </c>
      <c r="E114" s="6" t="s">
        <v>2</v>
      </c>
      <c r="F114" s="21">
        <v>20</v>
      </c>
      <c r="G114" s="21">
        <v>20</v>
      </c>
      <c r="H114" s="8">
        <v>20</v>
      </c>
      <c r="I114" s="8">
        <v>20</v>
      </c>
      <c r="J114" s="149">
        <v>1199.3</v>
      </c>
      <c r="K114" s="2"/>
      <c r="L114" s="9">
        <v>1199.3</v>
      </c>
      <c r="M114" s="2" t="s">
        <v>500</v>
      </c>
      <c r="N114" s="12" t="s">
        <v>566</v>
      </c>
      <c r="O114" s="2" t="s">
        <v>502</v>
      </c>
      <c r="P114" s="2" t="s">
        <v>503</v>
      </c>
      <c r="Q114" s="2" t="s">
        <v>499</v>
      </c>
      <c r="R114" s="56" t="s">
        <v>1133</v>
      </c>
      <c r="U114" s="165"/>
    </row>
    <row r="115" spans="1:21" s="80" customFormat="1" ht="75" x14ac:dyDescent="0.2">
      <c r="A115" s="26">
        <v>43072</v>
      </c>
      <c r="B115" s="21" t="s">
        <v>295</v>
      </c>
      <c r="C115" s="2" t="s">
        <v>571</v>
      </c>
      <c r="D115" s="64" t="s">
        <v>215</v>
      </c>
      <c r="E115" s="6" t="s">
        <v>2</v>
      </c>
      <c r="F115" s="21">
        <v>20</v>
      </c>
      <c r="G115" s="21">
        <v>20</v>
      </c>
      <c r="H115" s="8">
        <v>20</v>
      </c>
      <c r="I115" s="8">
        <v>20</v>
      </c>
      <c r="J115" s="149">
        <v>1198.5999999999999</v>
      </c>
      <c r="K115" s="2"/>
      <c r="L115" s="9">
        <v>1198.5999999999999</v>
      </c>
      <c r="M115" s="2" t="s">
        <v>500</v>
      </c>
      <c r="N115" s="12" t="s">
        <v>572</v>
      </c>
      <c r="O115" s="2" t="s">
        <v>502</v>
      </c>
      <c r="P115" s="2" t="s">
        <v>503</v>
      </c>
      <c r="Q115" s="2" t="s">
        <v>499</v>
      </c>
      <c r="R115" s="3" t="s">
        <v>1133</v>
      </c>
      <c r="U115" s="165"/>
    </row>
    <row r="116" spans="1:21" s="80" customFormat="1" ht="60" x14ac:dyDescent="0.2">
      <c r="A116" s="25" t="s">
        <v>3</v>
      </c>
      <c r="B116" s="21" t="s">
        <v>295</v>
      </c>
      <c r="C116" s="2" t="s">
        <v>639</v>
      </c>
      <c r="D116" s="64" t="s">
        <v>218</v>
      </c>
      <c r="E116" s="6" t="s">
        <v>2</v>
      </c>
      <c r="F116" s="21">
        <v>20</v>
      </c>
      <c r="G116" s="21">
        <v>20</v>
      </c>
      <c r="H116" s="8">
        <v>20</v>
      </c>
      <c r="I116" s="8">
        <v>20</v>
      </c>
      <c r="J116" s="24">
        <v>1200</v>
      </c>
      <c r="K116" s="2"/>
      <c r="L116" s="9">
        <f>1200</f>
        <v>1200</v>
      </c>
      <c r="M116" s="2" t="s">
        <v>500</v>
      </c>
      <c r="N116" s="12" t="s">
        <v>640</v>
      </c>
      <c r="O116" s="2" t="s">
        <v>502</v>
      </c>
      <c r="P116" s="2" t="s">
        <v>503</v>
      </c>
      <c r="Q116" s="2" t="s">
        <v>499</v>
      </c>
      <c r="R116" s="3"/>
      <c r="U116" s="165"/>
    </row>
    <row r="117" spans="1:21" s="80" customFormat="1" ht="75" x14ac:dyDescent="0.2">
      <c r="A117" s="25" t="s">
        <v>4</v>
      </c>
      <c r="B117" s="21" t="s">
        <v>295</v>
      </c>
      <c r="C117" s="2" t="s">
        <v>643</v>
      </c>
      <c r="D117" s="64" t="s">
        <v>219</v>
      </c>
      <c r="E117" s="6" t="s">
        <v>2</v>
      </c>
      <c r="F117" s="21">
        <v>20</v>
      </c>
      <c r="G117" s="21">
        <v>20</v>
      </c>
      <c r="H117" s="8">
        <v>20</v>
      </c>
      <c r="I117" s="8">
        <v>20</v>
      </c>
      <c r="J117" s="149">
        <v>1198.97</v>
      </c>
      <c r="K117" s="2"/>
      <c r="L117" s="9">
        <f>1198.97</f>
        <v>1198.97</v>
      </c>
      <c r="M117" s="2" t="s">
        <v>500</v>
      </c>
      <c r="N117" s="12" t="s">
        <v>644</v>
      </c>
      <c r="O117" s="2" t="s">
        <v>502</v>
      </c>
      <c r="P117" s="2" t="s">
        <v>503</v>
      </c>
      <c r="Q117" s="2" t="s">
        <v>499</v>
      </c>
      <c r="R117" s="56" t="s">
        <v>1133</v>
      </c>
      <c r="U117" s="165"/>
    </row>
    <row r="118" spans="1:21" s="80" customFormat="1" ht="75" x14ac:dyDescent="0.2">
      <c r="A118" s="25" t="s">
        <v>5</v>
      </c>
      <c r="B118" s="21" t="s">
        <v>296</v>
      </c>
      <c r="C118" s="2" t="s">
        <v>645</v>
      </c>
      <c r="D118" s="64" t="s">
        <v>220</v>
      </c>
      <c r="E118" s="6" t="s">
        <v>2</v>
      </c>
      <c r="F118" s="21">
        <v>20</v>
      </c>
      <c r="G118" s="21">
        <v>20</v>
      </c>
      <c r="H118" s="8">
        <v>20</v>
      </c>
      <c r="I118" s="8">
        <v>20</v>
      </c>
      <c r="J118" s="149">
        <v>1199.9000000000001</v>
      </c>
      <c r="K118" s="2"/>
      <c r="L118" s="9">
        <f>1199.9</f>
        <v>1199.9000000000001</v>
      </c>
      <c r="M118" s="2" t="s">
        <v>500</v>
      </c>
      <c r="N118" s="12" t="s">
        <v>646</v>
      </c>
      <c r="O118" s="2" t="s">
        <v>502</v>
      </c>
      <c r="P118" s="2" t="s">
        <v>503</v>
      </c>
      <c r="Q118" s="2" t="s">
        <v>499</v>
      </c>
      <c r="R118" s="56" t="s">
        <v>1133</v>
      </c>
      <c r="U118" s="165"/>
    </row>
    <row r="119" spans="1:21" s="80" customFormat="1" ht="75" x14ac:dyDescent="0.2">
      <c r="A119" s="25" t="s">
        <v>6</v>
      </c>
      <c r="B119" s="21" t="s">
        <v>296</v>
      </c>
      <c r="C119" s="2" t="s">
        <v>637</v>
      </c>
      <c r="D119" s="64" t="s">
        <v>221</v>
      </c>
      <c r="E119" s="6" t="s">
        <v>2</v>
      </c>
      <c r="F119" s="21">
        <v>20</v>
      </c>
      <c r="G119" s="21">
        <v>20</v>
      </c>
      <c r="H119" s="8">
        <v>20</v>
      </c>
      <c r="I119" s="8">
        <v>20</v>
      </c>
      <c r="J119" s="149">
        <v>1199.07</v>
      </c>
      <c r="K119" s="2"/>
      <c r="L119" s="9">
        <f>1199.07</f>
        <v>1199.07</v>
      </c>
      <c r="M119" s="2" t="s">
        <v>500</v>
      </c>
      <c r="N119" s="12" t="s">
        <v>638</v>
      </c>
      <c r="O119" s="2" t="s">
        <v>502</v>
      </c>
      <c r="P119" s="2" t="s">
        <v>503</v>
      </c>
      <c r="Q119" s="2" t="s">
        <v>499</v>
      </c>
      <c r="R119" s="56" t="s">
        <v>1133</v>
      </c>
      <c r="U119" s="165"/>
    </row>
    <row r="120" spans="1:21" s="80" customFormat="1" ht="75" x14ac:dyDescent="0.2">
      <c r="A120" s="25" t="s">
        <v>7</v>
      </c>
      <c r="B120" s="21" t="s">
        <v>296</v>
      </c>
      <c r="C120" s="2" t="s">
        <v>647</v>
      </c>
      <c r="D120" s="64" t="s">
        <v>222</v>
      </c>
      <c r="E120" s="6" t="s">
        <v>2</v>
      </c>
      <c r="F120" s="21">
        <v>20</v>
      </c>
      <c r="G120" s="21">
        <v>20</v>
      </c>
      <c r="H120" s="8">
        <v>20</v>
      </c>
      <c r="I120" s="8">
        <v>20</v>
      </c>
      <c r="J120" s="149">
        <v>1189.8800000000001</v>
      </c>
      <c r="K120" s="2"/>
      <c r="L120" s="9">
        <f>1189.88</f>
        <v>1189.8800000000001</v>
      </c>
      <c r="M120" s="2" t="s">
        <v>500</v>
      </c>
      <c r="N120" s="12" t="s">
        <v>648</v>
      </c>
      <c r="O120" s="2" t="s">
        <v>502</v>
      </c>
      <c r="P120" s="2" t="s">
        <v>503</v>
      </c>
      <c r="Q120" s="2" t="s">
        <v>499</v>
      </c>
      <c r="R120" s="56" t="s">
        <v>1133</v>
      </c>
      <c r="U120" s="165"/>
    </row>
    <row r="121" spans="1:21" s="80" customFormat="1" ht="90" x14ac:dyDescent="0.2">
      <c r="A121" s="25" t="s">
        <v>8</v>
      </c>
      <c r="B121" s="21" t="s">
        <v>296</v>
      </c>
      <c r="C121" s="2" t="s">
        <v>641</v>
      </c>
      <c r="D121" s="64" t="s">
        <v>223</v>
      </c>
      <c r="E121" s="6" t="s">
        <v>2</v>
      </c>
      <c r="F121" s="21">
        <v>20</v>
      </c>
      <c r="G121" s="21">
        <v>20</v>
      </c>
      <c r="H121" s="8">
        <v>20</v>
      </c>
      <c r="I121" s="8">
        <v>20</v>
      </c>
      <c r="J121" s="149">
        <v>1198.8399999999999</v>
      </c>
      <c r="K121" s="2"/>
      <c r="L121" s="9">
        <f>1198.84</f>
        <v>1198.8399999999999</v>
      </c>
      <c r="M121" s="2" t="s">
        <v>500</v>
      </c>
      <c r="N121" s="12" t="s">
        <v>642</v>
      </c>
      <c r="O121" s="2" t="s">
        <v>502</v>
      </c>
      <c r="P121" s="2" t="s">
        <v>503</v>
      </c>
      <c r="Q121" s="2" t="s">
        <v>499</v>
      </c>
      <c r="R121" s="56" t="s">
        <v>1133</v>
      </c>
      <c r="U121" s="165"/>
    </row>
    <row r="122" spans="1:21" s="80" customFormat="1" ht="60" customHeight="1" x14ac:dyDescent="0.2">
      <c r="A122" s="25" t="s">
        <v>9</v>
      </c>
      <c r="B122" s="21" t="s">
        <v>296</v>
      </c>
      <c r="C122" s="2" t="s">
        <v>769</v>
      </c>
      <c r="D122" s="64" t="s">
        <v>224</v>
      </c>
      <c r="E122" s="6" t="s">
        <v>2</v>
      </c>
      <c r="F122" s="21">
        <v>20</v>
      </c>
      <c r="G122" s="21">
        <v>20</v>
      </c>
      <c r="H122" s="8">
        <v>20</v>
      </c>
      <c r="I122" s="8">
        <v>20</v>
      </c>
      <c r="J122" s="24">
        <v>1200</v>
      </c>
      <c r="K122" s="2"/>
      <c r="L122" s="9">
        <f>1198.11</f>
        <v>1198.1099999999999</v>
      </c>
      <c r="M122" s="2" t="s">
        <v>500</v>
      </c>
      <c r="N122" s="12" t="s">
        <v>770</v>
      </c>
      <c r="O122" s="2" t="s">
        <v>502</v>
      </c>
      <c r="P122" s="2" t="s">
        <v>503</v>
      </c>
      <c r="Q122" s="2" t="s">
        <v>499</v>
      </c>
      <c r="R122" s="2"/>
      <c r="U122" s="165"/>
    </row>
    <row r="123" spans="1:21" s="80" customFormat="1" ht="60" x14ac:dyDescent="0.2">
      <c r="A123" s="25" t="s">
        <v>10</v>
      </c>
      <c r="B123" s="21" t="s">
        <v>296</v>
      </c>
      <c r="C123" s="2" t="s">
        <v>767</v>
      </c>
      <c r="D123" s="64" t="s">
        <v>225</v>
      </c>
      <c r="E123" s="6" t="s">
        <v>2</v>
      </c>
      <c r="F123" s="21">
        <v>20</v>
      </c>
      <c r="G123" s="21">
        <v>20</v>
      </c>
      <c r="H123" s="8">
        <v>20</v>
      </c>
      <c r="I123" s="8">
        <v>20</v>
      </c>
      <c r="J123" s="24">
        <v>1200</v>
      </c>
      <c r="K123" s="2"/>
      <c r="L123" s="9">
        <f>1198.43</f>
        <v>1198.43</v>
      </c>
      <c r="M123" s="2" t="s">
        <v>500</v>
      </c>
      <c r="N123" s="12" t="s">
        <v>768</v>
      </c>
      <c r="O123" s="2" t="s">
        <v>502</v>
      </c>
      <c r="P123" s="2" t="s">
        <v>503</v>
      </c>
      <c r="Q123" s="2" t="s">
        <v>499</v>
      </c>
      <c r="R123" s="2"/>
      <c r="U123" s="165"/>
    </row>
    <row r="124" spans="1:21" s="80" customFormat="1" ht="75" x14ac:dyDescent="0.2">
      <c r="A124" s="25" t="s">
        <v>11</v>
      </c>
      <c r="B124" s="21" t="s">
        <v>297</v>
      </c>
      <c r="C124" s="2" t="s">
        <v>842</v>
      </c>
      <c r="D124" s="64" t="s">
        <v>226</v>
      </c>
      <c r="E124" s="6" t="s">
        <v>2</v>
      </c>
      <c r="F124" s="21">
        <v>20</v>
      </c>
      <c r="G124" s="21">
        <v>20</v>
      </c>
      <c r="H124" s="8">
        <v>20</v>
      </c>
      <c r="I124" s="8">
        <v>20</v>
      </c>
      <c r="J124" s="149">
        <v>1192.5</v>
      </c>
      <c r="K124" s="2"/>
      <c r="L124" s="9">
        <f>1192.5</f>
        <v>1192.5</v>
      </c>
      <c r="M124" s="2" t="s">
        <v>500</v>
      </c>
      <c r="N124" s="12" t="s">
        <v>843</v>
      </c>
      <c r="O124" s="2" t="s">
        <v>502</v>
      </c>
      <c r="P124" s="2" t="s">
        <v>503</v>
      </c>
      <c r="Q124" s="2" t="s">
        <v>499</v>
      </c>
      <c r="R124" s="56" t="s">
        <v>1133</v>
      </c>
      <c r="U124" s="165"/>
    </row>
    <row r="125" spans="1:21" s="80" customFormat="1" ht="90" x14ac:dyDescent="0.2">
      <c r="A125" s="25" t="s">
        <v>12</v>
      </c>
      <c r="B125" s="21" t="s">
        <v>297</v>
      </c>
      <c r="C125" s="2" t="s">
        <v>850</v>
      </c>
      <c r="D125" s="64" t="s">
        <v>227</v>
      </c>
      <c r="E125" s="6" t="s">
        <v>2</v>
      </c>
      <c r="F125" s="21">
        <v>20</v>
      </c>
      <c r="G125" s="21">
        <v>20</v>
      </c>
      <c r="H125" s="21">
        <v>20</v>
      </c>
      <c r="I125" s="21">
        <v>20</v>
      </c>
      <c r="J125" s="24">
        <v>1200</v>
      </c>
      <c r="K125" s="2"/>
      <c r="L125" s="9">
        <v>1189.3499999999999</v>
      </c>
      <c r="M125" s="2" t="s">
        <v>500</v>
      </c>
      <c r="N125" s="12" t="s">
        <v>851</v>
      </c>
      <c r="O125" s="2" t="s">
        <v>502</v>
      </c>
      <c r="P125" s="2" t="s">
        <v>503</v>
      </c>
      <c r="Q125" s="2" t="s">
        <v>499</v>
      </c>
      <c r="R125" s="2"/>
      <c r="U125" s="165"/>
    </row>
    <row r="126" spans="1:21" s="80" customFormat="1" ht="75" x14ac:dyDescent="0.2">
      <c r="A126" s="25" t="s">
        <v>13</v>
      </c>
      <c r="B126" s="21" t="s">
        <v>297</v>
      </c>
      <c r="C126" s="2" t="s">
        <v>848</v>
      </c>
      <c r="D126" s="64" t="s">
        <v>228</v>
      </c>
      <c r="E126" s="6" t="s">
        <v>2</v>
      </c>
      <c r="F126" s="21">
        <v>20</v>
      </c>
      <c r="G126" s="21">
        <v>20</v>
      </c>
      <c r="H126" s="8">
        <v>20</v>
      </c>
      <c r="I126" s="8">
        <v>20</v>
      </c>
      <c r="J126" s="149">
        <v>1192.5</v>
      </c>
      <c r="K126" s="2"/>
      <c r="L126" s="9">
        <v>1192.5</v>
      </c>
      <c r="M126" s="2" t="s">
        <v>500</v>
      </c>
      <c r="N126" s="12" t="s">
        <v>849</v>
      </c>
      <c r="O126" s="2" t="s">
        <v>502</v>
      </c>
      <c r="P126" s="2" t="s">
        <v>503</v>
      </c>
      <c r="Q126" s="2" t="s">
        <v>499</v>
      </c>
      <c r="R126" s="56" t="s">
        <v>1133</v>
      </c>
      <c r="U126" s="165"/>
    </row>
    <row r="127" spans="1:21" s="80" customFormat="1" ht="60" x14ac:dyDescent="0.2">
      <c r="A127" s="25" t="s">
        <v>14</v>
      </c>
      <c r="B127" s="21" t="s">
        <v>297</v>
      </c>
      <c r="C127" s="2" t="s">
        <v>840</v>
      </c>
      <c r="D127" s="64" t="s">
        <v>229</v>
      </c>
      <c r="E127" s="6" t="s">
        <v>2</v>
      </c>
      <c r="F127" s="21">
        <v>20</v>
      </c>
      <c r="G127" s="21">
        <v>20</v>
      </c>
      <c r="H127" s="8">
        <v>20</v>
      </c>
      <c r="I127" s="8">
        <v>20</v>
      </c>
      <c r="J127" s="24">
        <v>1200</v>
      </c>
      <c r="K127" s="2"/>
      <c r="L127" s="9">
        <f>1200</f>
        <v>1200</v>
      </c>
      <c r="M127" s="2" t="s">
        <v>500</v>
      </c>
      <c r="N127" s="12" t="s">
        <v>841</v>
      </c>
      <c r="O127" s="2" t="s">
        <v>502</v>
      </c>
      <c r="P127" s="2" t="s">
        <v>503</v>
      </c>
      <c r="Q127" s="2" t="s">
        <v>499</v>
      </c>
      <c r="R127" s="2"/>
      <c r="U127" s="165"/>
    </row>
    <row r="128" spans="1:21" s="80" customFormat="1" ht="75" x14ac:dyDescent="0.2">
      <c r="A128" s="25" t="s">
        <v>15</v>
      </c>
      <c r="B128" s="21" t="s">
        <v>297</v>
      </c>
      <c r="C128" s="2" t="s">
        <v>844</v>
      </c>
      <c r="D128" s="64" t="s">
        <v>230</v>
      </c>
      <c r="E128" s="6" t="s">
        <v>2</v>
      </c>
      <c r="F128" s="21">
        <v>20</v>
      </c>
      <c r="G128" s="21">
        <v>20</v>
      </c>
      <c r="H128" s="8">
        <v>20</v>
      </c>
      <c r="I128" s="8">
        <v>20</v>
      </c>
      <c r="J128" s="149">
        <v>1198.3</v>
      </c>
      <c r="K128" s="2"/>
      <c r="L128" s="9">
        <v>1198.3</v>
      </c>
      <c r="M128" s="2" t="s">
        <v>500</v>
      </c>
      <c r="N128" s="12" t="s">
        <v>845</v>
      </c>
      <c r="O128" s="2" t="s">
        <v>502</v>
      </c>
      <c r="P128" s="2" t="s">
        <v>503</v>
      </c>
      <c r="Q128" s="2" t="s">
        <v>499</v>
      </c>
      <c r="R128" s="56" t="s">
        <v>1133</v>
      </c>
      <c r="U128" s="165"/>
    </row>
    <row r="129" spans="1:21" s="80" customFormat="1" ht="195" x14ac:dyDescent="0.2">
      <c r="A129" s="25" t="s">
        <v>16</v>
      </c>
      <c r="B129" s="21" t="s">
        <v>297</v>
      </c>
      <c r="C129" s="2" t="s">
        <v>846</v>
      </c>
      <c r="D129" s="64" t="s">
        <v>231</v>
      </c>
      <c r="E129" s="6" t="s">
        <v>2</v>
      </c>
      <c r="F129" s="21">
        <v>20</v>
      </c>
      <c r="G129" s="21">
        <v>20</v>
      </c>
      <c r="H129" s="8">
        <v>20</v>
      </c>
      <c r="I129" s="8">
        <v>20</v>
      </c>
      <c r="J129" s="24">
        <v>1200</v>
      </c>
      <c r="K129" s="2"/>
      <c r="L129" s="9">
        <v>1200</v>
      </c>
      <c r="M129" s="2" t="s">
        <v>500</v>
      </c>
      <c r="N129" s="12" t="s">
        <v>847</v>
      </c>
      <c r="O129" s="2" t="s">
        <v>502</v>
      </c>
      <c r="P129" s="2" t="s">
        <v>503</v>
      </c>
      <c r="Q129" s="2" t="s">
        <v>499</v>
      </c>
      <c r="R129" s="2"/>
      <c r="U129" s="165"/>
    </row>
    <row r="130" spans="1:21" s="80" customFormat="1" ht="75" x14ac:dyDescent="0.2">
      <c r="A130" s="25" t="s">
        <v>17</v>
      </c>
      <c r="B130" s="21" t="s">
        <v>298</v>
      </c>
      <c r="C130" s="2" t="s">
        <v>992</v>
      </c>
      <c r="D130" s="64" t="s">
        <v>232</v>
      </c>
      <c r="E130" s="6" t="s">
        <v>2</v>
      </c>
      <c r="F130" s="21">
        <v>20</v>
      </c>
      <c r="G130" s="21">
        <v>20</v>
      </c>
      <c r="H130" s="8">
        <v>20</v>
      </c>
      <c r="I130" s="8">
        <v>20</v>
      </c>
      <c r="J130" s="24">
        <v>1200</v>
      </c>
      <c r="K130" s="2"/>
      <c r="L130" s="9">
        <v>1200</v>
      </c>
      <c r="M130" s="2" t="s">
        <v>500</v>
      </c>
      <c r="N130" s="12" t="s">
        <v>998</v>
      </c>
      <c r="O130" s="2" t="s">
        <v>502</v>
      </c>
      <c r="P130" s="2" t="s">
        <v>503</v>
      </c>
      <c r="Q130" s="2" t="s">
        <v>499</v>
      </c>
      <c r="R130" s="2"/>
      <c r="U130" s="165"/>
    </row>
    <row r="131" spans="1:21" s="80" customFormat="1" ht="180" x14ac:dyDescent="0.2">
      <c r="A131" s="25" t="s">
        <v>18</v>
      </c>
      <c r="B131" s="21" t="s">
        <v>298</v>
      </c>
      <c r="C131" s="2" t="s">
        <v>993</v>
      </c>
      <c r="D131" s="64" t="s">
        <v>233</v>
      </c>
      <c r="E131" s="6" t="s">
        <v>2</v>
      </c>
      <c r="F131" s="21">
        <v>20</v>
      </c>
      <c r="G131" s="21">
        <v>20</v>
      </c>
      <c r="H131" s="8">
        <v>20</v>
      </c>
      <c r="I131" s="8">
        <v>20</v>
      </c>
      <c r="J131" s="149">
        <v>1199.6400000000001</v>
      </c>
      <c r="K131" s="2"/>
      <c r="L131" s="9">
        <v>1199.6400000000001</v>
      </c>
      <c r="M131" s="2" t="s">
        <v>500</v>
      </c>
      <c r="N131" s="12" t="s">
        <v>999</v>
      </c>
      <c r="O131" s="2" t="s">
        <v>502</v>
      </c>
      <c r="P131" s="2" t="s">
        <v>503</v>
      </c>
      <c r="Q131" s="2" t="s">
        <v>499</v>
      </c>
      <c r="R131" s="56" t="s">
        <v>1133</v>
      </c>
      <c r="U131" s="165"/>
    </row>
    <row r="132" spans="1:21" s="80" customFormat="1" ht="60" x14ac:dyDescent="0.2">
      <c r="A132" s="25" t="s">
        <v>19</v>
      </c>
      <c r="B132" s="21" t="s">
        <v>298</v>
      </c>
      <c r="C132" s="2" t="s">
        <v>994</v>
      </c>
      <c r="D132" s="64" t="s">
        <v>232</v>
      </c>
      <c r="E132" s="6" t="s">
        <v>2</v>
      </c>
      <c r="F132" s="21">
        <v>20</v>
      </c>
      <c r="G132" s="21">
        <v>20</v>
      </c>
      <c r="H132" s="8">
        <v>20</v>
      </c>
      <c r="I132" s="8">
        <v>20</v>
      </c>
      <c r="J132" s="24">
        <v>1200</v>
      </c>
      <c r="K132" s="2"/>
      <c r="L132" s="9">
        <v>1200</v>
      </c>
      <c r="M132" s="2" t="s">
        <v>500</v>
      </c>
      <c r="N132" s="12" t="s">
        <v>1000</v>
      </c>
      <c r="O132" s="2" t="s">
        <v>502</v>
      </c>
      <c r="P132" s="2" t="s">
        <v>503</v>
      </c>
      <c r="Q132" s="2" t="s">
        <v>499</v>
      </c>
      <c r="R132" s="2"/>
      <c r="U132" s="165"/>
    </row>
    <row r="133" spans="1:21" s="80" customFormat="1" ht="75" x14ac:dyDescent="0.2">
      <c r="A133" s="25" t="s">
        <v>20</v>
      </c>
      <c r="B133" s="21" t="s">
        <v>298</v>
      </c>
      <c r="C133" s="2" t="s">
        <v>995</v>
      </c>
      <c r="D133" s="64" t="s">
        <v>227</v>
      </c>
      <c r="E133" s="6" t="s">
        <v>2</v>
      </c>
      <c r="F133" s="21">
        <v>20</v>
      </c>
      <c r="G133" s="21">
        <v>20</v>
      </c>
      <c r="H133" s="8">
        <v>20</v>
      </c>
      <c r="I133" s="8">
        <v>20</v>
      </c>
      <c r="J133" s="24">
        <v>1200</v>
      </c>
      <c r="K133" s="2"/>
      <c r="L133" s="9">
        <v>1200</v>
      </c>
      <c r="M133" s="2" t="s">
        <v>500</v>
      </c>
      <c r="N133" s="12" t="s">
        <v>1001</v>
      </c>
      <c r="O133" s="2" t="s">
        <v>502</v>
      </c>
      <c r="P133" s="2" t="s">
        <v>503</v>
      </c>
      <c r="Q133" s="2" t="s">
        <v>499</v>
      </c>
      <c r="R133" s="2"/>
      <c r="U133" s="165"/>
    </row>
    <row r="134" spans="1:21" s="80" customFormat="1" ht="75" x14ac:dyDescent="0.2">
      <c r="A134" s="25" t="s">
        <v>21</v>
      </c>
      <c r="B134" s="21" t="s">
        <v>298</v>
      </c>
      <c r="C134" s="2" t="s">
        <v>996</v>
      </c>
      <c r="D134" s="64" t="s">
        <v>234</v>
      </c>
      <c r="E134" s="6" t="s">
        <v>2</v>
      </c>
      <c r="F134" s="21">
        <v>20</v>
      </c>
      <c r="G134" s="21">
        <v>20</v>
      </c>
      <c r="H134" s="8">
        <v>20</v>
      </c>
      <c r="I134" s="8">
        <v>20</v>
      </c>
      <c r="J134" s="149">
        <v>1198</v>
      </c>
      <c r="K134" s="2"/>
      <c r="L134" s="9">
        <v>1198</v>
      </c>
      <c r="M134" s="2" t="s">
        <v>500</v>
      </c>
      <c r="N134" s="12" t="s">
        <v>1002</v>
      </c>
      <c r="O134" s="2" t="s">
        <v>502</v>
      </c>
      <c r="P134" s="2" t="s">
        <v>503</v>
      </c>
      <c r="Q134" s="2" t="s">
        <v>499</v>
      </c>
      <c r="R134" s="56" t="s">
        <v>1133</v>
      </c>
      <c r="U134" s="165"/>
    </row>
    <row r="135" spans="1:21" s="80" customFormat="1" ht="75" x14ac:dyDescent="0.2">
      <c r="A135" s="25" t="s">
        <v>22</v>
      </c>
      <c r="B135" s="21" t="s">
        <v>298</v>
      </c>
      <c r="C135" s="2" t="s">
        <v>997</v>
      </c>
      <c r="D135" s="64" t="s">
        <v>235</v>
      </c>
      <c r="E135" s="6" t="s">
        <v>2</v>
      </c>
      <c r="F135" s="21">
        <v>20</v>
      </c>
      <c r="G135" s="21">
        <v>20</v>
      </c>
      <c r="H135" s="8">
        <v>20</v>
      </c>
      <c r="I135" s="8">
        <v>20</v>
      </c>
      <c r="J135" s="149">
        <v>1198.29</v>
      </c>
      <c r="K135" s="2"/>
      <c r="L135" s="9">
        <v>1198.29</v>
      </c>
      <c r="M135" s="2" t="s">
        <v>500</v>
      </c>
      <c r="N135" s="12" t="s">
        <v>1003</v>
      </c>
      <c r="O135" s="2" t="s">
        <v>502</v>
      </c>
      <c r="P135" s="2" t="s">
        <v>503</v>
      </c>
      <c r="Q135" s="2" t="s">
        <v>499</v>
      </c>
      <c r="R135" s="3" t="s">
        <v>1133</v>
      </c>
      <c r="U135" s="165"/>
    </row>
    <row r="136" spans="1:21" s="80" customFormat="1" ht="195" x14ac:dyDescent="0.2">
      <c r="A136" s="25" t="s">
        <v>23</v>
      </c>
      <c r="B136" s="21" t="s">
        <v>299</v>
      </c>
      <c r="C136" s="2" t="s">
        <v>1043</v>
      </c>
      <c r="D136" s="64" t="s">
        <v>236</v>
      </c>
      <c r="E136" s="6" t="s">
        <v>2</v>
      </c>
      <c r="F136" s="21">
        <v>20</v>
      </c>
      <c r="G136" s="21">
        <v>20</v>
      </c>
      <c r="H136" s="8">
        <v>20</v>
      </c>
      <c r="I136" s="8">
        <v>20</v>
      </c>
      <c r="J136" s="149">
        <v>1185.32</v>
      </c>
      <c r="K136" s="2"/>
      <c r="L136" s="9">
        <v>1185.32</v>
      </c>
      <c r="M136" s="2" t="s">
        <v>500</v>
      </c>
      <c r="N136" s="12" t="s">
        <v>1044</v>
      </c>
      <c r="O136" s="2" t="s">
        <v>502</v>
      </c>
      <c r="P136" s="2" t="s">
        <v>503</v>
      </c>
      <c r="Q136" s="2" t="s">
        <v>499</v>
      </c>
      <c r="R136" s="3" t="s">
        <v>1133</v>
      </c>
      <c r="U136" s="165"/>
    </row>
    <row r="137" spans="1:21" s="80" customFormat="1" ht="195" x14ac:dyDescent="0.2">
      <c r="A137" s="25" t="s">
        <v>24</v>
      </c>
      <c r="B137" s="21" t="s">
        <v>299</v>
      </c>
      <c r="C137" s="2" t="s">
        <v>1035</v>
      </c>
      <c r="D137" s="64" t="s">
        <v>237</v>
      </c>
      <c r="E137" s="6" t="s">
        <v>2</v>
      </c>
      <c r="F137" s="21">
        <v>20</v>
      </c>
      <c r="G137" s="21">
        <v>20</v>
      </c>
      <c r="H137" s="8">
        <v>20</v>
      </c>
      <c r="I137" s="8">
        <v>20</v>
      </c>
      <c r="J137" s="24">
        <v>1200</v>
      </c>
      <c r="K137" s="2"/>
      <c r="L137" s="9">
        <f>1200</f>
        <v>1200</v>
      </c>
      <c r="M137" s="2" t="s">
        <v>500</v>
      </c>
      <c r="N137" s="12" t="s">
        <v>1036</v>
      </c>
      <c r="O137" s="2" t="s">
        <v>502</v>
      </c>
      <c r="P137" s="2" t="s">
        <v>503</v>
      </c>
      <c r="Q137" s="2" t="s">
        <v>499</v>
      </c>
      <c r="R137" s="3"/>
      <c r="U137" s="165"/>
    </row>
    <row r="138" spans="1:21" s="80" customFormat="1" ht="120" x14ac:dyDescent="0.2">
      <c r="A138" s="25" t="s">
        <v>25</v>
      </c>
      <c r="B138" s="21" t="s">
        <v>299</v>
      </c>
      <c r="C138" s="2" t="s">
        <v>1045</v>
      </c>
      <c r="D138" s="64" t="s">
        <v>232</v>
      </c>
      <c r="E138" s="6" t="s">
        <v>2</v>
      </c>
      <c r="F138" s="21">
        <v>20</v>
      </c>
      <c r="G138" s="21">
        <v>20</v>
      </c>
      <c r="H138" s="8">
        <v>20</v>
      </c>
      <c r="I138" s="8">
        <v>20</v>
      </c>
      <c r="J138" s="24">
        <v>1200</v>
      </c>
      <c r="K138" s="2"/>
      <c r="L138" s="9">
        <v>1200</v>
      </c>
      <c r="M138" s="2" t="s">
        <v>500</v>
      </c>
      <c r="N138" s="12" t="s">
        <v>1046</v>
      </c>
      <c r="O138" s="2" t="s">
        <v>502</v>
      </c>
      <c r="P138" s="2" t="s">
        <v>503</v>
      </c>
      <c r="Q138" s="2" t="s">
        <v>499</v>
      </c>
      <c r="R138" s="3"/>
      <c r="U138" s="165"/>
    </row>
    <row r="139" spans="1:21" s="80" customFormat="1" ht="165" x14ac:dyDescent="0.2">
      <c r="A139" s="25" t="s">
        <v>26</v>
      </c>
      <c r="B139" s="21" t="s">
        <v>299</v>
      </c>
      <c r="C139" s="80" t="s">
        <v>1039</v>
      </c>
      <c r="D139" s="64" t="s">
        <v>221</v>
      </c>
      <c r="E139" s="6" t="s">
        <v>2</v>
      </c>
      <c r="F139" s="21">
        <v>20</v>
      </c>
      <c r="G139" s="21">
        <v>20</v>
      </c>
      <c r="H139" s="16">
        <v>20</v>
      </c>
      <c r="I139" s="16">
        <v>20</v>
      </c>
      <c r="J139" s="24">
        <v>1200</v>
      </c>
      <c r="K139" s="2"/>
      <c r="L139" s="130">
        <v>1200</v>
      </c>
      <c r="M139" s="16" t="s">
        <v>500</v>
      </c>
      <c r="N139" s="12" t="s">
        <v>1040</v>
      </c>
      <c r="O139" s="2" t="s">
        <v>502</v>
      </c>
      <c r="P139" s="2" t="s">
        <v>503</v>
      </c>
      <c r="Q139" s="2" t="s">
        <v>499</v>
      </c>
      <c r="R139" s="3"/>
      <c r="U139" s="165"/>
    </row>
    <row r="140" spans="1:21" s="80" customFormat="1" ht="210" x14ac:dyDescent="0.2">
      <c r="A140" s="25" t="s">
        <v>27</v>
      </c>
      <c r="B140" s="21" t="s">
        <v>299</v>
      </c>
      <c r="C140" s="2" t="s">
        <v>1037</v>
      </c>
      <c r="D140" s="64" t="s">
        <v>238</v>
      </c>
      <c r="E140" s="6" t="s">
        <v>2</v>
      </c>
      <c r="F140" s="21">
        <v>20</v>
      </c>
      <c r="G140" s="21">
        <v>20</v>
      </c>
      <c r="H140" s="8">
        <v>20</v>
      </c>
      <c r="I140" s="8">
        <v>20</v>
      </c>
      <c r="J140" s="24">
        <v>1200</v>
      </c>
      <c r="K140" s="2"/>
      <c r="L140" s="9">
        <v>1200</v>
      </c>
      <c r="M140" s="2" t="s">
        <v>500</v>
      </c>
      <c r="N140" s="12" t="s">
        <v>1038</v>
      </c>
      <c r="O140" s="2" t="s">
        <v>502</v>
      </c>
      <c r="P140" s="2" t="s">
        <v>503</v>
      </c>
      <c r="Q140" s="2" t="s">
        <v>499</v>
      </c>
      <c r="R140" s="3"/>
      <c r="U140" s="165"/>
    </row>
    <row r="141" spans="1:21" s="80" customFormat="1" ht="150" x14ac:dyDescent="0.2">
      <c r="A141" s="25" t="s">
        <v>28</v>
      </c>
      <c r="B141" s="21" t="s">
        <v>299</v>
      </c>
      <c r="C141" s="2" t="s">
        <v>1041</v>
      </c>
      <c r="D141" s="64" t="s">
        <v>211</v>
      </c>
      <c r="E141" s="6" t="s">
        <v>2</v>
      </c>
      <c r="F141" s="21">
        <v>20</v>
      </c>
      <c r="G141" s="21">
        <v>20</v>
      </c>
      <c r="H141" s="8">
        <v>20</v>
      </c>
      <c r="I141" s="8">
        <v>20</v>
      </c>
      <c r="J141" s="24">
        <v>1200</v>
      </c>
      <c r="K141" s="2"/>
      <c r="L141" s="9">
        <v>1200</v>
      </c>
      <c r="M141" s="2" t="s">
        <v>500</v>
      </c>
      <c r="N141" s="12" t="s">
        <v>1042</v>
      </c>
      <c r="O141" s="2" t="s">
        <v>502</v>
      </c>
      <c r="P141" s="2" t="s">
        <v>503</v>
      </c>
      <c r="Q141" s="2" t="s">
        <v>499</v>
      </c>
      <c r="R141" s="3"/>
      <c r="U141" s="165"/>
    </row>
    <row r="142" spans="1:21" s="80" customFormat="1" ht="75" x14ac:dyDescent="0.2">
      <c r="A142" s="25" t="s">
        <v>29</v>
      </c>
      <c r="B142" s="21" t="s">
        <v>300</v>
      </c>
      <c r="C142" s="2" t="s">
        <v>1153</v>
      </c>
      <c r="D142" s="64" t="s">
        <v>239</v>
      </c>
      <c r="E142" s="6" t="s">
        <v>2</v>
      </c>
      <c r="F142" s="21">
        <v>20</v>
      </c>
      <c r="G142" s="21">
        <v>20</v>
      </c>
      <c r="H142" s="8">
        <v>20</v>
      </c>
      <c r="I142" s="8">
        <v>20</v>
      </c>
      <c r="J142" s="24">
        <v>1200</v>
      </c>
      <c r="K142" s="2"/>
      <c r="L142" s="9">
        <f>1198.7</f>
        <v>1198.7</v>
      </c>
      <c r="M142" s="2" t="s">
        <v>500</v>
      </c>
      <c r="N142" s="12" t="s">
        <v>1154</v>
      </c>
      <c r="O142" s="2" t="s">
        <v>502</v>
      </c>
      <c r="P142" s="2" t="s">
        <v>503</v>
      </c>
      <c r="Q142" s="2" t="s">
        <v>499</v>
      </c>
      <c r="R142" s="3"/>
      <c r="U142" s="165"/>
    </row>
    <row r="143" spans="1:21" s="80" customFormat="1" ht="105" x14ac:dyDescent="0.2">
      <c r="A143" s="25" t="s">
        <v>30</v>
      </c>
      <c r="B143" s="21" t="s">
        <v>301</v>
      </c>
      <c r="C143" s="2" t="s">
        <v>1155</v>
      </c>
      <c r="D143" s="64" t="s">
        <v>240</v>
      </c>
      <c r="E143" s="6" t="s">
        <v>2</v>
      </c>
      <c r="F143" s="21">
        <v>20</v>
      </c>
      <c r="G143" s="21">
        <v>20</v>
      </c>
      <c r="H143" s="8">
        <v>20</v>
      </c>
      <c r="I143" s="8">
        <v>20</v>
      </c>
      <c r="J143" s="24">
        <v>1200</v>
      </c>
      <c r="K143" s="2"/>
      <c r="L143" s="9">
        <f>1200</f>
        <v>1200</v>
      </c>
      <c r="M143" s="2" t="s">
        <v>500</v>
      </c>
      <c r="N143" s="12" t="s">
        <v>1156</v>
      </c>
      <c r="O143" s="2" t="s">
        <v>502</v>
      </c>
      <c r="P143" s="2" t="s">
        <v>503</v>
      </c>
      <c r="Q143" s="2" t="s">
        <v>499</v>
      </c>
      <c r="R143" s="3"/>
      <c r="U143" s="165"/>
    </row>
    <row r="144" spans="1:21" s="80" customFormat="1" ht="225" x14ac:dyDescent="0.2">
      <c r="A144" s="25" t="s">
        <v>199</v>
      </c>
      <c r="B144" s="21" t="s">
        <v>301</v>
      </c>
      <c r="C144" s="2" t="s">
        <v>1149</v>
      </c>
      <c r="D144" s="64" t="s">
        <v>233</v>
      </c>
      <c r="E144" s="6" t="s">
        <v>2</v>
      </c>
      <c r="F144" s="21">
        <v>20</v>
      </c>
      <c r="G144" s="21">
        <v>20</v>
      </c>
      <c r="H144" s="8">
        <v>21</v>
      </c>
      <c r="I144" s="8">
        <v>21</v>
      </c>
      <c r="J144" s="24">
        <v>1200</v>
      </c>
      <c r="K144" s="2"/>
      <c r="L144" s="9">
        <f>1200</f>
        <v>1200</v>
      </c>
      <c r="M144" s="2" t="s">
        <v>500</v>
      </c>
      <c r="N144" s="12" t="s">
        <v>1150</v>
      </c>
      <c r="O144" s="2" t="s">
        <v>502</v>
      </c>
      <c r="P144" s="2" t="s">
        <v>503</v>
      </c>
      <c r="Q144" s="2" t="s">
        <v>499</v>
      </c>
      <c r="R144" s="3"/>
      <c r="U144" s="165"/>
    </row>
    <row r="145" spans="1:21" s="80" customFormat="1" ht="75" x14ac:dyDescent="0.2">
      <c r="A145" s="25" t="s">
        <v>200</v>
      </c>
      <c r="B145" s="21" t="s">
        <v>301</v>
      </c>
      <c r="C145" s="2" t="s">
        <v>1159</v>
      </c>
      <c r="D145" s="64" t="s">
        <v>233</v>
      </c>
      <c r="E145" s="6" t="s">
        <v>2</v>
      </c>
      <c r="F145" s="21">
        <v>20</v>
      </c>
      <c r="G145" s="21">
        <v>20</v>
      </c>
      <c r="H145" s="8">
        <v>20</v>
      </c>
      <c r="I145" s="8">
        <v>20</v>
      </c>
      <c r="J145" s="24">
        <v>1200</v>
      </c>
      <c r="K145" s="2"/>
      <c r="L145" s="9">
        <f>1200</f>
        <v>1200</v>
      </c>
      <c r="M145" s="2" t="s">
        <v>500</v>
      </c>
      <c r="N145" s="12" t="s">
        <v>1160</v>
      </c>
      <c r="O145" s="2" t="s">
        <v>502</v>
      </c>
      <c r="P145" s="2" t="s">
        <v>503</v>
      </c>
      <c r="Q145" s="2" t="s">
        <v>499</v>
      </c>
      <c r="R145" s="3"/>
      <c r="U145" s="165"/>
    </row>
    <row r="146" spans="1:21" s="80" customFormat="1" ht="165" x14ac:dyDescent="0.2">
      <c r="A146" s="25" t="s">
        <v>201</v>
      </c>
      <c r="B146" s="21" t="s">
        <v>301</v>
      </c>
      <c r="C146" s="2" t="s">
        <v>1157</v>
      </c>
      <c r="D146" s="64" t="s">
        <v>236</v>
      </c>
      <c r="E146" s="6" t="s">
        <v>2</v>
      </c>
      <c r="F146" s="21">
        <v>20</v>
      </c>
      <c r="G146" s="21">
        <v>20</v>
      </c>
      <c r="H146" s="8">
        <v>20</v>
      </c>
      <c r="I146" s="8">
        <v>20</v>
      </c>
      <c r="J146" s="24">
        <v>1200</v>
      </c>
      <c r="K146" s="2"/>
      <c r="L146" s="9">
        <v>1200</v>
      </c>
      <c r="M146" s="2" t="s">
        <v>500</v>
      </c>
      <c r="N146" s="12" t="s">
        <v>1158</v>
      </c>
      <c r="O146" s="2" t="s">
        <v>502</v>
      </c>
      <c r="P146" s="2" t="s">
        <v>503</v>
      </c>
      <c r="Q146" s="2" t="s">
        <v>499</v>
      </c>
      <c r="R146" s="3"/>
      <c r="U146" s="165"/>
    </row>
    <row r="147" spans="1:21" s="80" customFormat="1" ht="105" x14ac:dyDescent="0.2">
      <c r="A147" s="25" t="s">
        <v>202</v>
      </c>
      <c r="B147" s="21" t="s">
        <v>301</v>
      </c>
      <c r="C147" s="2" t="s">
        <v>1151</v>
      </c>
      <c r="D147" s="64" t="s">
        <v>225</v>
      </c>
      <c r="E147" s="6" t="s">
        <v>2</v>
      </c>
      <c r="F147" s="21">
        <v>20</v>
      </c>
      <c r="G147" s="21">
        <v>20</v>
      </c>
      <c r="H147" s="8">
        <v>20</v>
      </c>
      <c r="I147" s="8">
        <v>20</v>
      </c>
      <c r="J147" s="24">
        <v>1200</v>
      </c>
      <c r="K147" s="2"/>
      <c r="L147" s="9">
        <f>1200</f>
        <v>1200</v>
      </c>
      <c r="M147" s="2" t="s">
        <v>500</v>
      </c>
      <c r="N147" s="12" t="s">
        <v>1152</v>
      </c>
      <c r="O147" s="2" t="s">
        <v>502</v>
      </c>
      <c r="P147" s="2" t="s">
        <v>503</v>
      </c>
      <c r="Q147" s="2" t="s">
        <v>499</v>
      </c>
      <c r="R147" s="3"/>
      <c r="U147" s="165"/>
    </row>
    <row r="148" spans="1:21" s="80" customFormat="1" ht="195" x14ac:dyDescent="0.2">
      <c r="A148" s="25" t="s">
        <v>203</v>
      </c>
      <c r="B148" s="21" t="s">
        <v>302</v>
      </c>
      <c r="C148" s="2" t="s">
        <v>1248</v>
      </c>
      <c r="D148" s="64" t="s">
        <v>241</v>
      </c>
      <c r="E148" s="6" t="s">
        <v>2</v>
      </c>
      <c r="F148" s="21">
        <v>20</v>
      </c>
      <c r="G148" s="21">
        <v>20</v>
      </c>
      <c r="H148" s="8">
        <v>20</v>
      </c>
      <c r="I148" s="8">
        <v>20</v>
      </c>
      <c r="J148" s="24">
        <v>1200</v>
      </c>
      <c r="K148" s="2"/>
      <c r="L148" s="9">
        <f>1200</f>
        <v>1200</v>
      </c>
      <c r="M148" s="2" t="s">
        <v>500</v>
      </c>
      <c r="N148" s="12" t="s">
        <v>1249</v>
      </c>
      <c r="O148" s="2" t="s">
        <v>502</v>
      </c>
      <c r="P148" s="2" t="s">
        <v>503</v>
      </c>
      <c r="Q148" s="2" t="s">
        <v>499</v>
      </c>
      <c r="R148" s="3"/>
      <c r="U148" s="165"/>
    </row>
    <row r="149" spans="1:21" s="80" customFormat="1" ht="180" x14ac:dyDescent="0.2">
      <c r="A149" s="25" t="s">
        <v>204</v>
      </c>
      <c r="B149" s="21" t="s">
        <v>302</v>
      </c>
      <c r="C149" s="2" t="s">
        <v>1250</v>
      </c>
      <c r="D149" s="64" t="s">
        <v>234</v>
      </c>
      <c r="E149" s="6" t="s">
        <v>2</v>
      </c>
      <c r="F149" s="21">
        <v>20</v>
      </c>
      <c r="G149" s="21">
        <v>20</v>
      </c>
      <c r="H149" s="8">
        <v>20</v>
      </c>
      <c r="I149" s="8">
        <v>20</v>
      </c>
      <c r="J149" s="24">
        <v>1200</v>
      </c>
      <c r="K149" s="2"/>
      <c r="L149" s="9">
        <f>1200</f>
        <v>1200</v>
      </c>
      <c r="M149" s="2" t="s">
        <v>500</v>
      </c>
      <c r="N149" s="12" t="s">
        <v>1251</v>
      </c>
      <c r="O149" s="2" t="s">
        <v>502</v>
      </c>
      <c r="P149" s="2" t="s">
        <v>503</v>
      </c>
      <c r="Q149" s="2" t="s">
        <v>499</v>
      </c>
      <c r="R149" s="3"/>
      <c r="U149" s="165"/>
    </row>
    <row r="150" spans="1:21" s="80" customFormat="1" ht="180" x14ac:dyDescent="0.2">
      <c r="A150" s="25" t="s">
        <v>205</v>
      </c>
      <c r="B150" s="21" t="s">
        <v>302</v>
      </c>
      <c r="C150" s="2" t="s">
        <v>1256</v>
      </c>
      <c r="D150" s="64" t="s">
        <v>214</v>
      </c>
      <c r="E150" s="6" t="s">
        <v>2</v>
      </c>
      <c r="F150" s="21">
        <v>20</v>
      </c>
      <c r="G150" s="21">
        <v>20</v>
      </c>
      <c r="H150" s="8">
        <v>21</v>
      </c>
      <c r="I150" s="8">
        <v>21</v>
      </c>
      <c r="J150" s="24">
        <v>1200</v>
      </c>
      <c r="K150" s="2"/>
      <c r="L150" s="9">
        <v>1215.4100000000001</v>
      </c>
      <c r="M150" s="2" t="s">
        <v>500</v>
      </c>
      <c r="N150" s="12" t="s">
        <v>1257</v>
      </c>
      <c r="O150" s="2" t="s">
        <v>502</v>
      </c>
      <c r="P150" s="2" t="s">
        <v>503</v>
      </c>
      <c r="Q150" s="2" t="s">
        <v>499</v>
      </c>
      <c r="R150" s="3"/>
      <c r="U150" s="165"/>
    </row>
    <row r="151" spans="1:21" s="80" customFormat="1" ht="90" x14ac:dyDescent="0.2">
      <c r="A151" s="25" t="s">
        <v>206</v>
      </c>
      <c r="B151" s="21" t="s">
        <v>302</v>
      </c>
      <c r="C151" s="2" t="s">
        <v>1254</v>
      </c>
      <c r="D151" s="64" t="s">
        <v>242</v>
      </c>
      <c r="E151" s="6" t="s">
        <v>2</v>
      </c>
      <c r="F151" s="21">
        <v>20</v>
      </c>
      <c r="G151" s="21">
        <v>20</v>
      </c>
      <c r="H151" s="8">
        <v>20</v>
      </c>
      <c r="I151" s="8">
        <v>20</v>
      </c>
      <c r="J151" s="24">
        <v>1200</v>
      </c>
      <c r="K151" s="2"/>
      <c r="L151" s="9">
        <f>1200</f>
        <v>1200</v>
      </c>
      <c r="M151" s="2" t="s">
        <v>500</v>
      </c>
      <c r="N151" s="12" t="s">
        <v>1255</v>
      </c>
      <c r="O151" s="2" t="s">
        <v>502</v>
      </c>
      <c r="P151" s="2" t="s">
        <v>503</v>
      </c>
      <c r="Q151" s="2" t="s">
        <v>499</v>
      </c>
      <c r="R151" s="3"/>
      <c r="U151" s="165"/>
    </row>
    <row r="152" spans="1:21" s="80" customFormat="1" ht="90" x14ac:dyDescent="0.2">
      <c r="A152" s="25" t="s">
        <v>207</v>
      </c>
      <c r="B152" s="21" t="s">
        <v>302</v>
      </c>
      <c r="C152" s="2" t="s">
        <v>1246</v>
      </c>
      <c r="D152" s="64" t="s">
        <v>243</v>
      </c>
      <c r="E152" s="6" t="s">
        <v>2</v>
      </c>
      <c r="F152" s="21">
        <v>20</v>
      </c>
      <c r="G152" s="21">
        <v>20</v>
      </c>
      <c r="H152" s="8">
        <v>21</v>
      </c>
      <c r="I152" s="8">
        <v>21</v>
      </c>
      <c r="J152" s="24">
        <v>1200</v>
      </c>
      <c r="K152" s="2"/>
      <c r="L152" s="9">
        <f>1200</f>
        <v>1200</v>
      </c>
      <c r="M152" s="2" t="s">
        <v>500</v>
      </c>
      <c r="N152" s="12" t="s">
        <v>1247</v>
      </c>
      <c r="O152" s="2" t="s">
        <v>502</v>
      </c>
      <c r="P152" s="2" t="s">
        <v>503</v>
      </c>
      <c r="Q152" s="2" t="s">
        <v>499</v>
      </c>
      <c r="R152" s="3"/>
      <c r="U152" s="165"/>
    </row>
    <row r="153" spans="1:21" s="80" customFormat="1" ht="150" x14ac:dyDescent="0.2">
      <c r="A153" s="25" t="s">
        <v>208</v>
      </c>
      <c r="B153" s="21" t="s">
        <v>302</v>
      </c>
      <c r="C153" s="2" t="s">
        <v>1252</v>
      </c>
      <c r="D153" s="64" t="s">
        <v>244</v>
      </c>
      <c r="E153" s="6" t="s">
        <v>2</v>
      </c>
      <c r="F153" s="21">
        <v>20</v>
      </c>
      <c r="G153" s="21">
        <v>20</v>
      </c>
      <c r="H153" s="8">
        <v>20</v>
      </c>
      <c r="I153" s="8">
        <v>20</v>
      </c>
      <c r="J153" s="24">
        <v>1200</v>
      </c>
      <c r="K153" s="2"/>
      <c r="L153" s="9">
        <f>1200</f>
        <v>1200</v>
      </c>
      <c r="M153" s="2" t="s">
        <v>500</v>
      </c>
      <c r="N153" s="12" t="s">
        <v>1253</v>
      </c>
      <c r="O153" s="2" t="s">
        <v>502</v>
      </c>
      <c r="P153" s="2" t="s">
        <v>503</v>
      </c>
      <c r="Q153" s="2" t="s">
        <v>499</v>
      </c>
      <c r="R153" s="3"/>
      <c r="U153" s="165"/>
    </row>
    <row r="154" spans="1:21" s="80" customFormat="1" ht="135" x14ac:dyDescent="0.2">
      <c r="A154" s="25" t="s">
        <v>90</v>
      </c>
      <c r="B154" s="21" t="s">
        <v>688</v>
      </c>
      <c r="C154" s="2" t="s">
        <v>634</v>
      </c>
      <c r="D154" s="74" t="s">
        <v>170</v>
      </c>
      <c r="E154" s="6" t="s">
        <v>2</v>
      </c>
      <c r="F154" s="150">
        <v>47</v>
      </c>
      <c r="G154" s="21">
        <v>45</v>
      </c>
      <c r="H154" s="8">
        <v>47</v>
      </c>
      <c r="I154" s="8">
        <v>45</v>
      </c>
      <c r="J154" s="149">
        <v>13835.82</v>
      </c>
      <c r="K154" s="2" t="s">
        <v>496</v>
      </c>
      <c r="L154" s="9">
        <f>6400+4736.42+2699.4</f>
        <v>13835.82</v>
      </c>
      <c r="M154" s="2" t="s">
        <v>496</v>
      </c>
      <c r="N154" s="12" t="s">
        <v>635</v>
      </c>
      <c r="O154" s="2" t="s">
        <v>636</v>
      </c>
      <c r="P154" s="2" t="s">
        <v>503</v>
      </c>
      <c r="Q154" s="2" t="s">
        <v>499</v>
      </c>
      <c r="R154" s="3" t="s">
        <v>1134</v>
      </c>
      <c r="U154" s="165"/>
    </row>
    <row r="155" spans="1:21" s="80" customFormat="1" ht="360" x14ac:dyDescent="0.2">
      <c r="A155" s="25" t="s">
        <v>91</v>
      </c>
      <c r="B155" s="21" t="s">
        <v>303</v>
      </c>
      <c r="C155" s="2" t="s">
        <v>1047</v>
      </c>
      <c r="D155" s="64" t="s">
        <v>245</v>
      </c>
      <c r="E155" s="6" t="s">
        <v>2</v>
      </c>
      <c r="F155" s="150">
        <v>181</v>
      </c>
      <c r="G155" s="150">
        <v>111</v>
      </c>
      <c r="H155" s="8">
        <f>170+11</f>
        <v>181</v>
      </c>
      <c r="I155" s="8">
        <f>111</f>
        <v>111</v>
      </c>
      <c r="J155" s="149">
        <v>198492.41</v>
      </c>
      <c r="K155" s="2" t="s">
        <v>496</v>
      </c>
      <c r="L155" s="9">
        <f>20400+81600+65712.41+21600+9180</f>
        <v>198492.41</v>
      </c>
      <c r="M155" s="2" t="s">
        <v>496</v>
      </c>
      <c r="N155" s="12" t="s">
        <v>1048</v>
      </c>
      <c r="O155" s="2" t="s">
        <v>636</v>
      </c>
      <c r="P155" s="2" t="s">
        <v>503</v>
      </c>
      <c r="Q155" s="2" t="s">
        <v>499</v>
      </c>
      <c r="R155" s="3" t="s">
        <v>1134</v>
      </c>
      <c r="U155" s="165"/>
    </row>
    <row r="156" spans="1:21" s="80" customFormat="1" ht="105" x14ac:dyDescent="0.2">
      <c r="A156" s="25" t="s">
        <v>1135</v>
      </c>
      <c r="B156" s="150" t="s">
        <v>1137</v>
      </c>
      <c r="C156" s="2" t="s">
        <v>1258</v>
      </c>
      <c r="D156" s="144" t="s">
        <v>1136</v>
      </c>
      <c r="E156" s="56" t="s">
        <v>2</v>
      </c>
      <c r="F156" s="150">
        <v>40</v>
      </c>
      <c r="G156" s="150">
        <v>30</v>
      </c>
      <c r="H156" s="8">
        <v>45</v>
      </c>
      <c r="I156" s="8">
        <v>33</v>
      </c>
      <c r="J156" s="149">
        <v>61555.49</v>
      </c>
      <c r="K156" s="2"/>
      <c r="L156" s="9">
        <f>4800+21600+19155.49+16000</f>
        <v>61555.490000000005</v>
      </c>
      <c r="M156" s="2" t="s">
        <v>496</v>
      </c>
      <c r="N156" s="12" t="s">
        <v>1259</v>
      </c>
      <c r="O156" s="2" t="s">
        <v>502</v>
      </c>
      <c r="P156" s="2" t="s">
        <v>503</v>
      </c>
      <c r="Q156" s="2" t="s">
        <v>499</v>
      </c>
      <c r="R156" s="3" t="s">
        <v>1138</v>
      </c>
      <c r="U156" s="165"/>
    </row>
    <row r="157" spans="1:21" ht="14.25" x14ac:dyDescent="0.2">
      <c r="A157" s="232" t="s">
        <v>276</v>
      </c>
      <c r="B157" s="233"/>
      <c r="C157" s="234"/>
      <c r="D157" s="234"/>
      <c r="E157" s="234"/>
      <c r="F157" s="234"/>
      <c r="G157" s="234"/>
      <c r="H157" s="234"/>
      <c r="I157" s="234"/>
      <c r="J157" s="234"/>
      <c r="K157" s="234"/>
      <c r="L157" s="234"/>
      <c r="M157" s="234"/>
      <c r="N157" s="234"/>
      <c r="O157" s="234"/>
      <c r="P157" s="234"/>
      <c r="Q157" s="234"/>
      <c r="R157" s="235"/>
    </row>
    <row r="158" spans="1:21" s="80" customFormat="1" ht="180.75" thickBot="1" x14ac:dyDescent="0.25">
      <c r="A158" s="1">
        <v>1</v>
      </c>
      <c r="B158" s="6" t="s">
        <v>277</v>
      </c>
      <c r="C158" s="2" t="s">
        <v>633</v>
      </c>
      <c r="D158" s="72" t="s">
        <v>260</v>
      </c>
      <c r="E158" s="2" t="s">
        <v>2</v>
      </c>
      <c r="F158" s="27">
        <v>30</v>
      </c>
      <c r="G158" s="27">
        <v>16</v>
      </c>
      <c r="H158" s="8">
        <v>39</v>
      </c>
      <c r="I158" s="8">
        <v>23</v>
      </c>
      <c r="J158" s="37">
        <v>25000</v>
      </c>
      <c r="K158" s="2" t="s">
        <v>541</v>
      </c>
      <c r="L158" s="9">
        <f>1800+9237.84+8727+5000</f>
        <v>24764.84</v>
      </c>
      <c r="M158" s="2" t="s">
        <v>541</v>
      </c>
      <c r="N158" s="12" t="s">
        <v>620</v>
      </c>
      <c r="O158" s="2" t="s">
        <v>621</v>
      </c>
      <c r="P158" s="2" t="s">
        <v>621</v>
      </c>
      <c r="Q158" s="2" t="s">
        <v>499</v>
      </c>
      <c r="R158" s="2"/>
      <c r="U158" s="165"/>
    </row>
    <row r="159" spans="1:21" s="80" customFormat="1" ht="180" x14ac:dyDescent="0.2">
      <c r="A159" s="1">
        <v>2</v>
      </c>
      <c r="B159" s="28" t="s">
        <v>1126</v>
      </c>
      <c r="C159" s="2" t="s">
        <v>1234</v>
      </c>
      <c r="D159" s="72" t="s">
        <v>261</v>
      </c>
      <c r="E159" s="2" t="s">
        <v>2</v>
      </c>
      <c r="F159" s="29">
        <v>45</v>
      </c>
      <c r="G159" s="29">
        <v>24</v>
      </c>
      <c r="H159" s="8">
        <v>94</v>
      </c>
      <c r="I159" s="8">
        <v>45</v>
      </c>
      <c r="J159" s="38">
        <v>29000</v>
      </c>
      <c r="K159" s="2"/>
      <c r="L159" s="9">
        <f>2700+15035.16+11500</f>
        <v>29235.16</v>
      </c>
      <c r="M159" s="2" t="s">
        <v>541</v>
      </c>
      <c r="N159" s="12" t="s">
        <v>1235</v>
      </c>
      <c r="O159" s="2" t="s">
        <v>621</v>
      </c>
      <c r="P159" s="2" t="s">
        <v>621</v>
      </c>
      <c r="Q159" s="2" t="s">
        <v>499</v>
      </c>
      <c r="R159" s="56" t="s">
        <v>1127</v>
      </c>
      <c r="U159" s="165"/>
    </row>
    <row r="160" spans="1:21" ht="14.25" x14ac:dyDescent="0.2">
      <c r="A160" s="221" t="s">
        <v>279</v>
      </c>
      <c r="B160" s="222"/>
      <c r="C160" s="221"/>
      <c r="D160" s="221"/>
      <c r="E160" s="221"/>
      <c r="F160" s="221"/>
      <c r="G160" s="221"/>
      <c r="H160" s="221"/>
      <c r="I160" s="221"/>
      <c r="J160" s="221"/>
      <c r="K160" s="221"/>
      <c r="L160" s="221"/>
      <c r="M160" s="221"/>
      <c r="N160" s="221"/>
      <c r="O160" s="221"/>
      <c r="P160" s="221"/>
      <c r="Q160" s="221"/>
      <c r="R160" s="221"/>
    </row>
    <row r="161" spans="1:21" ht="281.25" customHeight="1" x14ac:dyDescent="0.2">
      <c r="A161" s="1">
        <v>1</v>
      </c>
      <c r="B161" s="2" t="s">
        <v>520</v>
      </c>
      <c r="C161" s="2" t="s">
        <v>683</v>
      </c>
      <c r="D161" s="64" t="s">
        <v>246</v>
      </c>
      <c r="E161" s="6" t="s">
        <v>2</v>
      </c>
      <c r="F161" s="2">
        <v>35</v>
      </c>
      <c r="G161" s="56">
        <v>31</v>
      </c>
      <c r="H161" s="2">
        <v>35</v>
      </c>
      <c r="I161" s="2">
        <v>31</v>
      </c>
      <c r="J161" s="109">
        <f>49738.71</f>
        <v>49738.71</v>
      </c>
      <c r="K161" s="2" t="s">
        <v>541</v>
      </c>
      <c r="L161" s="9">
        <f>7950.48+31500+6300+2000+1988.23</f>
        <v>49738.71</v>
      </c>
      <c r="M161" s="2" t="s">
        <v>541</v>
      </c>
      <c r="N161" s="12" t="s">
        <v>684</v>
      </c>
      <c r="O161" s="2" t="s">
        <v>685</v>
      </c>
      <c r="P161" s="2" t="s">
        <v>685</v>
      </c>
      <c r="Q161" s="2" t="s">
        <v>499</v>
      </c>
      <c r="R161" s="66" t="s">
        <v>757</v>
      </c>
    </row>
    <row r="162" spans="1:21" s="80" customFormat="1" ht="225" customHeight="1" x14ac:dyDescent="0.2">
      <c r="A162" s="1">
        <v>2</v>
      </c>
      <c r="B162" s="2" t="s">
        <v>278</v>
      </c>
      <c r="C162" s="2" t="s">
        <v>1070</v>
      </c>
      <c r="D162" s="64" t="s">
        <v>247</v>
      </c>
      <c r="E162" s="6" t="s">
        <v>2</v>
      </c>
      <c r="F162" s="56">
        <v>37</v>
      </c>
      <c r="G162" s="56">
        <v>35</v>
      </c>
      <c r="H162" s="8">
        <v>37</v>
      </c>
      <c r="I162" s="8">
        <v>35</v>
      </c>
      <c r="J162" s="109">
        <v>50042.71</v>
      </c>
      <c r="K162" s="2"/>
      <c r="L162" s="9">
        <f>4927+387.48+32200+1880+6660+2000+1988.23</f>
        <v>50042.71</v>
      </c>
      <c r="M162" s="2" t="s">
        <v>541</v>
      </c>
      <c r="N162" s="12" t="s">
        <v>1071</v>
      </c>
      <c r="O162" s="2" t="s">
        <v>685</v>
      </c>
      <c r="P162" s="2" t="s">
        <v>685</v>
      </c>
      <c r="Q162" s="2" t="s">
        <v>499</v>
      </c>
      <c r="R162" s="3" t="s">
        <v>1115</v>
      </c>
      <c r="U162" s="165"/>
    </row>
    <row r="163" spans="1:21" s="80" customFormat="1" ht="120" x14ac:dyDescent="0.2">
      <c r="A163" s="136">
        <v>3</v>
      </c>
      <c r="B163" s="56" t="s">
        <v>1116</v>
      </c>
      <c r="C163" s="2" t="s">
        <v>1288</v>
      </c>
      <c r="D163" s="144" t="s">
        <v>1117</v>
      </c>
      <c r="E163" s="6" t="s">
        <v>2</v>
      </c>
      <c r="F163" s="56">
        <v>10</v>
      </c>
      <c r="G163" s="56">
        <v>8</v>
      </c>
      <c r="H163" s="8">
        <v>10</v>
      </c>
      <c r="I163" s="8">
        <v>9</v>
      </c>
      <c r="J163" s="109">
        <v>4888.58</v>
      </c>
      <c r="K163" s="2"/>
      <c r="L163" s="9">
        <f>3488+600+800.58</f>
        <v>4888.58</v>
      </c>
      <c r="M163" s="2" t="s">
        <v>496</v>
      </c>
      <c r="N163" s="12" t="s">
        <v>1289</v>
      </c>
      <c r="O163" s="2" t="s">
        <v>1163</v>
      </c>
      <c r="P163" s="2" t="s">
        <v>685</v>
      </c>
      <c r="Q163" s="2" t="s">
        <v>499</v>
      </c>
      <c r="R163" s="3" t="s">
        <v>1118</v>
      </c>
      <c r="U163" s="165"/>
    </row>
    <row r="164" spans="1:21" ht="14.25" x14ac:dyDescent="0.2">
      <c r="A164" s="221" t="s">
        <v>286</v>
      </c>
      <c r="B164" s="222"/>
      <c r="C164" s="221"/>
      <c r="D164" s="221"/>
      <c r="E164" s="221"/>
      <c r="F164" s="221"/>
      <c r="G164" s="221"/>
      <c r="H164" s="221"/>
      <c r="I164" s="221"/>
      <c r="J164" s="221"/>
      <c r="K164" s="221"/>
      <c r="L164" s="221"/>
      <c r="M164" s="221"/>
      <c r="N164" s="221"/>
      <c r="O164" s="221"/>
      <c r="P164" s="221"/>
      <c r="Q164" s="221"/>
      <c r="R164" s="221"/>
    </row>
    <row r="165" spans="1:21" ht="210" x14ac:dyDescent="0.2">
      <c r="A165" s="1">
        <v>1</v>
      </c>
      <c r="B165" s="2" t="s">
        <v>1004</v>
      </c>
      <c r="C165" s="2" t="s">
        <v>1225</v>
      </c>
      <c r="D165" s="64" t="s">
        <v>287</v>
      </c>
      <c r="E165" s="6" t="s">
        <v>2</v>
      </c>
      <c r="F165" s="2">
        <v>140</v>
      </c>
      <c r="G165" s="2">
        <v>110</v>
      </c>
      <c r="H165" s="2">
        <v>157</v>
      </c>
      <c r="I165" s="2">
        <v>138</v>
      </c>
      <c r="J165" s="9">
        <v>31500</v>
      </c>
      <c r="K165" s="2"/>
      <c r="L165" s="2">
        <f>3000+6400+17956.86+4100</f>
        <v>31456.86</v>
      </c>
      <c r="M165" s="2" t="s">
        <v>500</v>
      </c>
      <c r="N165" s="12" t="s">
        <v>1384</v>
      </c>
      <c r="O165" s="2" t="s">
        <v>552</v>
      </c>
      <c r="P165" s="2" t="s">
        <v>1189</v>
      </c>
      <c r="Q165" s="2" t="s">
        <v>499</v>
      </c>
      <c r="R165" s="3" t="s">
        <v>1005</v>
      </c>
    </row>
    <row r="166" spans="1:21" ht="14.25" x14ac:dyDescent="0.2">
      <c r="A166" s="221" t="s">
        <v>288</v>
      </c>
      <c r="B166" s="222"/>
      <c r="C166" s="221"/>
      <c r="D166" s="221"/>
      <c r="E166" s="221"/>
      <c r="F166" s="221"/>
      <c r="G166" s="221"/>
      <c r="H166" s="221"/>
      <c r="I166" s="221"/>
      <c r="J166" s="221"/>
      <c r="K166" s="221"/>
      <c r="L166" s="221"/>
      <c r="M166" s="221"/>
      <c r="N166" s="221"/>
      <c r="O166" s="221"/>
      <c r="P166" s="221"/>
      <c r="Q166" s="221"/>
      <c r="R166" s="221"/>
    </row>
    <row r="167" spans="1:21" ht="195" x14ac:dyDescent="0.2">
      <c r="A167" s="1">
        <v>1</v>
      </c>
      <c r="B167" s="2" t="s">
        <v>742</v>
      </c>
      <c r="C167" s="2" t="s">
        <v>896</v>
      </c>
      <c r="D167" s="64" t="s">
        <v>289</v>
      </c>
      <c r="E167" s="6" t="s">
        <v>2</v>
      </c>
      <c r="F167" s="2">
        <v>40</v>
      </c>
      <c r="G167" s="2">
        <v>30</v>
      </c>
      <c r="H167" s="2">
        <v>30</v>
      </c>
      <c r="I167" s="2">
        <v>26</v>
      </c>
      <c r="J167" s="109">
        <v>29226.69</v>
      </c>
      <c r="K167" s="2"/>
      <c r="L167" s="2">
        <f>7200+8000+1726.69+4300+8000</f>
        <v>29226.69</v>
      </c>
      <c r="M167" s="2" t="s">
        <v>541</v>
      </c>
      <c r="N167" s="12" t="s">
        <v>895</v>
      </c>
      <c r="O167" s="2" t="s">
        <v>500</v>
      </c>
      <c r="P167" s="2" t="s">
        <v>1188</v>
      </c>
      <c r="Q167" s="2" t="s">
        <v>499</v>
      </c>
      <c r="R167" s="73" t="s">
        <v>1129</v>
      </c>
      <c r="S167" s="104"/>
    </row>
    <row r="168" spans="1:21" ht="135" x14ac:dyDescent="0.2">
      <c r="A168" s="146">
        <v>2</v>
      </c>
      <c r="B168" s="56" t="s">
        <v>1131</v>
      </c>
      <c r="C168" s="2" t="s">
        <v>1186</v>
      </c>
      <c r="D168" s="144" t="s">
        <v>1130</v>
      </c>
      <c r="E168" s="56" t="s">
        <v>1132</v>
      </c>
      <c r="F168" s="56">
        <v>30</v>
      </c>
      <c r="G168" s="56">
        <v>25</v>
      </c>
      <c r="H168" s="2">
        <v>26</v>
      </c>
      <c r="I168" s="2">
        <v>17</v>
      </c>
      <c r="J168" s="109">
        <v>2273.31</v>
      </c>
      <c r="K168" s="2"/>
      <c r="L168" s="2">
        <f>2273.31</f>
        <v>2273.31</v>
      </c>
      <c r="M168" s="2" t="s">
        <v>541</v>
      </c>
      <c r="N168" s="12" t="s">
        <v>1187</v>
      </c>
      <c r="O168" s="2" t="s">
        <v>500</v>
      </c>
      <c r="P168" s="2" t="s">
        <v>1188</v>
      </c>
      <c r="Q168" s="2" t="s">
        <v>499</v>
      </c>
      <c r="R168" s="73" t="s">
        <v>1128</v>
      </c>
    </row>
    <row r="169" spans="1:21" ht="14.25" x14ac:dyDescent="0.2">
      <c r="A169" s="221" t="s">
        <v>304</v>
      </c>
      <c r="B169" s="222"/>
      <c r="C169" s="221"/>
      <c r="D169" s="221"/>
      <c r="E169" s="221"/>
      <c r="F169" s="221"/>
      <c r="G169" s="221"/>
      <c r="H169" s="221"/>
      <c r="I169" s="221"/>
      <c r="J169" s="221"/>
      <c r="K169" s="221"/>
      <c r="L169" s="221"/>
      <c r="M169" s="221"/>
      <c r="N169" s="221"/>
      <c r="O169" s="221"/>
      <c r="P169" s="221"/>
      <c r="Q169" s="221"/>
      <c r="R169" s="221"/>
    </row>
    <row r="170" spans="1:21" ht="165" x14ac:dyDescent="0.2">
      <c r="A170" s="1">
        <v>1</v>
      </c>
      <c r="B170" s="2" t="s">
        <v>291</v>
      </c>
      <c r="C170" s="2" t="s">
        <v>605</v>
      </c>
      <c r="D170" s="64" t="s">
        <v>290</v>
      </c>
      <c r="E170" s="6" t="s">
        <v>2</v>
      </c>
      <c r="F170" s="2">
        <v>75</v>
      </c>
      <c r="G170" s="2">
        <v>40</v>
      </c>
      <c r="H170" s="2">
        <v>72</v>
      </c>
      <c r="I170" s="2">
        <v>40</v>
      </c>
      <c r="J170" s="9">
        <v>33750</v>
      </c>
      <c r="K170" s="2" t="s">
        <v>496</v>
      </c>
      <c r="L170" s="9">
        <f>1750+16100+10900+5000</f>
        <v>33750</v>
      </c>
      <c r="M170" s="2" t="s">
        <v>541</v>
      </c>
      <c r="N170" s="12" t="s">
        <v>694</v>
      </c>
      <c r="O170" s="2" t="s">
        <v>609</v>
      </c>
      <c r="P170" s="2" t="s">
        <v>503</v>
      </c>
      <c r="Q170" s="2" t="s">
        <v>499</v>
      </c>
      <c r="R170" s="3"/>
    </row>
    <row r="171" spans="1:21" ht="14.25" x14ac:dyDescent="0.2">
      <c r="A171" s="221" t="s">
        <v>116</v>
      </c>
      <c r="B171" s="222"/>
      <c r="C171" s="221"/>
      <c r="D171" s="221"/>
      <c r="E171" s="221"/>
      <c r="F171" s="221"/>
      <c r="G171" s="221"/>
      <c r="H171" s="221"/>
      <c r="I171" s="221"/>
      <c r="J171" s="221"/>
      <c r="K171" s="221"/>
      <c r="L171" s="221"/>
      <c r="M171" s="221"/>
      <c r="N171" s="221"/>
      <c r="O171" s="221"/>
      <c r="P171" s="221"/>
      <c r="Q171" s="221"/>
      <c r="R171" s="221"/>
    </row>
    <row r="172" spans="1:21" s="80" customFormat="1" ht="105" x14ac:dyDescent="0.2">
      <c r="A172" s="1">
        <v>1</v>
      </c>
      <c r="B172" s="2" t="s">
        <v>280</v>
      </c>
      <c r="C172" s="2" t="s">
        <v>549</v>
      </c>
      <c r="D172" s="64" t="s">
        <v>248</v>
      </c>
      <c r="E172" s="6" t="s">
        <v>2</v>
      </c>
      <c r="F172" s="2">
        <v>40</v>
      </c>
      <c r="G172" s="2">
        <v>30</v>
      </c>
      <c r="H172" s="8">
        <v>45</v>
      </c>
      <c r="I172" s="8">
        <v>35</v>
      </c>
      <c r="J172" s="81">
        <v>44200</v>
      </c>
      <c r="K172" s="2" t="s">
        <v>496</v>
      </c>
      <c r="L172" s="9">
        <f>7200+28600+4800+3600</f>
        <v>44200</v>
      </c>
      <c r="M172" s="2" t="s">
        <v>496</v>
      </c>
      <c r="N172" s="12" t="s">
        <v>695</v>
      </c>
      <c r="O172" s="2" t="s">
        <v>500</v>
      </c>
      <c r="P172" s="2" t="s">
        <v>503</v>
      </c>
      <c r="Q172" s="2" t="s">
        <v>499</v>
      </c>
      <c r="R172" s="2"/>
      <c r="U172" s="165"/>
    </row>
    <row r="173" spans="1:21" s="80" customFormat="1" ht="105" x14ac:dyDescent="0.2">
      <c r="A173" s="1">
        <v>2</v>
      </c>
      <c r="B173" s="2" t="s">
        <v>908</v>
      </c>
      <c r="C173" s="2" t="s">
        <v>1140</v>
      </c>
      <c r="D173" s="64" t="s">
        <v>249</v>
      </c>
      <c r="E173" s="6" t="s">
        <v>2</v>
      </c>
      <c r="F173" s="2">
        <v>70</v>
      </c>
      <c r="G173" s="2">
        <v>55</v>
      </c>
      <c r="H173" s="8">
        <v>108</v>
      </c>
      <c r="I173" s="8">
        <v>58</v>
      </c>
      <c r="J173" s="9">
        <v>64300</v>
      </c>
      <c r="K173" s="2"/>
      <c r="L173" s="9">
        <v>64300</v>
      </c>
      <c r="M173" s="2" t="s">
        <v>496</v>
      </c>
      <c r="N173" s="12" t="s">
        <v>1141</v>
      </c>
      <c r="O173" s="2" t="s">
        <v>1142</v>
      </c>
      <c r="P173" s="2" t="s">
        <v>586</v>
      </c>
      <c r="Q173" s="2" t="s">
        <v>499</v>
      </c>
      <c r="R173" s="3" t="s">
        <v>909</v>
      </c>
      <c r="U173" s="165"/>
    </row>
    <row r="174" spans="1:21" s="80" customFormat="1" ht="165" x14ac:dyDescent="0.2">
      <c r="A174" s="1">
        <v>3</v>
      </c>
      <c r="B174" s="2" t="s">
        <v>307</v>
      </c>
      <c r="C174" s="2" t="s">
        <v>602</v>
      </c>
      <c r="D174" s="64" t="s">
        <v>250</v>
      </c>
      <c r="E174" s="6" t="s">
        <v>2</v>
      </c>
      <c r="F174" s="2">
        <v>40</v>
      </c>
      <c r="G174" s="2">
        <v>31</v>
      </c>
      <c r="H174" s="8">
        <v>47</v>
      </c>
      <c r="I174" s="8">
        <v>37</v>
      </c>
      <c r="J174" s="9">
        <v>43500</v>
      </c>
      <c r="K174" s="2" t="s">
        <v>496</v>
      </c>
      <c r="L174" s="9">
        <f>7200+28600+4500+3200</f>
        <v>43500</v>
      </c>
      <c r="M174" s="2" t="s">
        <v>496</v>
      </c>
      <c r="N174" s="12" t="s">
        <v>696</v>
      </c>
      <c r="O174" s="2" t="s">
        <v>603</v>
      </c>
      <c r="P174" s="2" t="s">
        <v>503</v>
      </c>
      <c r="Q174" s="2" t="s">
        <v>499</v>
      </c>
      <c r="R174" s="3"/>
      <c r="U174" s="165"/>
    </row>
    <row r="175" spans="1:21" s="80" customFormat="1" x14ac:dyDescent="0.2">
      <c r="A175" s="261" t="s">
        <v>106</v>
      </c>
      <c r="B175" s="258"/>
      <c r="C175" s="258"/>
      <c r="D175" s="258"/>
      <c r="E175" s="258"/>
      <c r="F175" s="258"/>
      <c r="G175" s="258"/>
      <c r="H175" s="258"/>
      <c r="I175" s="258"/>
      <c r="J175" s="258"/>
      <c r="K175" s="258"/>
      <c r="L175" s="258"/>
      <c r="M175" s="258"/>
      <c r="N175" s="258"/>
      <c r="O175" s="258"/>
      <c r="P175" s="258"/>
      <c r="Q175" s="258"/>
      <c r="R175" s="262"/>
      <c r="U175" s="165"/>
    </row>
    <row r="176" spans="1:21" s="80" customFormat="1" ht="90" x14ac:dyDescent="0.2">
      <c r="A176" s="151"/>
      <c r="B176" s="2"/>
      <c r="C176" s="2" t="s">
        <v>1145</v>
      </c>
      <c r="D176" s="11" t="s">
        <v>1144</v>
      </c>
      <c r="E176" s="6"/>
      <c r="F176" s="2"/>
      <c r="G176" s="2"/>
      <c r="H176" s="8"/>
      <c r="I176" s="8"/>
      <c r="J176" s="9"/>
      <c r="K176" s="2"/>
      <c r="L176" s="9"/>
      <c r="M176" s="2"/>
      <c r="N176" s="12"/>
      <c r="O176" s="2"/>
      <c r="P176" s="2"/>
      <c r="Q176" s="2"/>
      <c r="R176" s="3"/>
      <c r="U176" s="165"/>
    </row>
    <row r="177" spans="1:21" ht="14.25" x14ac:dyDescent="0.2">
      <c r="A177" s="221" t="s">
        <v>32</v>
      </c>
      <c r="B177" s="222"/>
      <c r="C177" s="221"/>
      <c r="D177" s="221"/>
      <c r="E177" s="221"/>
      <c r="F177" s="221"/>
      <c r="G177" s="221"/>
      <c r="H177" s="221"/>
      <c r="I177" s="221"/>
      <c r="J177" s="221"/>
      <c r="K177" s="221"/>
      <c r="L177" s="221"/>
      <c r="M177" s="221"/>
      <c r="N177" s="221"/>
      <c r="O177" s="221"/>
      <c r="P177" s="221"/>
      <c r="Q177" s="221"/>
      <c r="R177" s="221"/>
    </row>
    <row r="178" spans="1:21" s="80" customFormat="1" ht="195" x14ac:dyDescent="0.2">
      <c r="A178" s="1">
        <v>1</v>
      </c>
      <c r="B178" s="30" t="s">
        <v>281</v>
      </c>
      <c r="C178" s="2" t="s">
        <v>1077</v>
      </c>
      <c r="D178" s="131" t="s">
        <v>251</v>
      </c>
      <c r="E178" s="6" t="s">
        <v>2</v>
      </c>
      <c r="F178" s="30">
        <v>30</v>
      </c>
      <c r="G178" s="121">
        <v>15</v>
      </c>
      <c r="H178" s="8">
        <v>37</v>
      </c>
      <c r="I178" s="8">
        <v>17</v>
      </c>
      <c r="J178" s="82">
        <v>25750</v>
      </c>
      <c r="K178" s="2" t="s">
        <v>496</v>
      </c>
      <c r="L178" s="9">
        <f>3600+11400+7146.34+7750</f>
        <v>29896.34</v>
      </c>
      <c r="M178" s="2" t="s">
        <v>496</v>
      </c>
      <c r="N178" s="12" t="s">
        <v>1078</v>
      </c>
      <c r="O178" s="2" t="s">
        <v>586</v>
      </c>
      <c r="P178" s="2" t="s">
        <v>586</v>
      </c>
      <c r="Q178" s="2" t="s">
        <v>499</v>
      </c>
      <c r="R178" s="3"/>
      <c r="U178" s="165"/>
    </row>
    <row r="179" spans="1:21" s="80" customFormat="1" ht="120" x14ac:dyDescent="0.2">
      <c r="A179" s="1">
        <v>2</v>
      </c>
      <c r="B179" s="30" t="s">
        <v>283</v>
      </c>
      <c r="C179" s="2" t="s">
        <v>584</v>
      </c>
      <c r="D179" s="65" t="s">
        <v>265</v>
      </c>
      <c r="E179" s="6" t="s">
        <v>2</v>
      </c>
      <c r="F179" s="30">
        <v>40</v>
      </c>
      <c r="G179" s="121">
        <v>20</v>
      </c>
      <c r="H179" s="8">
        <v>40</v>
      </c>
      <c r="I179" s="8">
        <v>20</v>
      </c>
      <c r="J179" s="82">
        <v>39000</v>
      </c>
      <c r="K179" s="2" t="s">
        <v>496</v>
      </c>
      <c r="L179" s="9">
        <f>4800+12000+6259.24+14000</f>
        <v>37059.24</v>
      </c>
      <c r="M179" s="2" t="s">
        <v>496</v>
      </c>
      <c r="N179" s="12" t="s">
        <v>585</v>
      </c>
      <c r="O179" s="2" t="s">
        <v>586</v>
      </c>
      <c r="P179" s="2" t="s">
        <v>586</v>
      </c>
      <c r="Q179" s="2" t="s">
        <v>499</v>
      </c>
      <c r="R179" s="3"/>
      <c r="U179" s="165"/>
    </row>
    <row r="180" spans="1:21" s="80" customFormat="1" ht="165" x14ac:dyDescent="0.2">
      <c r="A180" s="1">
        <v>3</v>
      </c>
      <c r="B180" s="30" t="s">
        <v>810</v>
      </c>
      <c r="C180" s="2" t="s">
        <v>1165</v>
      </c>
      <c r="D180" s="131" t="s">
        <v>252</v>
      </c>
      <c r="E180" s="6" t="s">
        <v>2</v>
      </c>
      <c r="F180" s="30">
        <v>30</v>
      </c>
      <c r="G180" s="121">
        <v>15</v>
      </c>
      <c r="H180" s="8">
        <v>36</v>
      </c>
      <c r="I180" s="8">
        <v>21</v>
      </c>
      <c r="J180" s="82">
        <v>32800</v>
      </c>
      <c r="K180" s="2" t="s">
        <v>496</v>
      </c>
      <c r="L180" s="9">
        <f>3600+12600+6707.99+15540</f>
        <v>38447.99</v>
      </c>
      <c r="M180" s="2" t="s">
        <v>496</v>
      </c>
      <c r="N180" s="12" t="s">
        <v>1166</v>
      </c>
      <c r="O180" s="2" t="s">
        <v>1167</v>
      </c>
      <c r="P180" s="2" t="s">
        <v>503</v>
      </c>
      <c r="Q180" s="2" t="s">
        <v>499</v>
      </c>
      <c r="R180" s="3" t="s">
        <v>811</v>
      </c>
      <c r="U180" s="165"/>
    </row>
    <row r="181" spans="1:21" s="80" customFormat="1" ht="248.25" customHeight="1" x14ac:dyDescent="0.2">
      <c r="A181" s="1">
        <v>4</v>
      </c>
      <c r="B181" s="30" t="s">
        <v>282</v>
      </c>
      <c r="C181" s="2" t="s">
        <v>515</v>
      </c>
      <c r="D181" s="65" t="s">
        <v>253</v>
      </c>
      <c r="E181" s="6" t="s">
        <v>2</v>
      </c>
      <c r="F181" s="30">
        <v>35</v>
      </c>
      <c r="G181" s="121">
        <v>19</v>
      </c>
      <c r="H181" s="8">
        <v>35</v>
      </c>
      <c r="I181" s="8">
        <v>19</v>
      </c>
      <c r="J181" s="82">
        <v>37950</v>
      </c>
      <c r="K181" s="2" t="s">
        <v>496</v>
      </c>
      <c r="L181" s="9">
        <f>4200+7200+4145.53+14550</f>
        <v>30095.53</v>
      </c>
      <c r="M181" s="2" t="s">
        <v>496</v>
      </c>
      <c r="N181" s="12" t="s">
        <v>737</v>
      </c>
      <c r="O181" s="2" t="s">
        <v>503</v>
      </c>
      <c r="P181" s="2" t="s">
        <v>503</v>
      </c>
      <c r="Q181" s="2" t="s">
        <v>499</v>
      </c>
      <c r="R181" s="3"/>
      <c r="U181" s="165"/>
    </row>
    <row r="182" spans="1:21" ht="14.25" x14ac:dyDescent="0.2">
      <c r="A182" s="227" t="s">
        <v>0</v>
      </c>
      <c r="B182" s="218"/>
      <c r="C182" s="228"/>
      <c r="D182" s="228"/>
      <c r="E182" s="228"/>
      <c r="F182" s="228"/>
      <c r="G182" s="228"/>
      <c r="H182" s="228"/>
      <c r="I182" s="228"/>
      <c r="J182" s="228"/>
      <c r="K182" s="228"/>
      <c r="L182" s="228"/>
      <c r="M182" s="228"/>
      <c r="N182" s="228"/>
      <c r="O182" s="228"/>
      <c r="P182" s="228"/>
      <c r="Q182" s="228"/>
      <c r="R182" s="229"/>
    </row>
    <row r="183" spans="1:21" s="80" customFormat="1" ht="210" x14ac:dyDescent="0.2">
      <c r="A183" s="1">
        <v>1</v>
      </c>
      <c r="B183" s="10" t="s">
        <v>521</v>
      </c>
      <c r="C183" s="2" t="s">
        <v>559</v>
      </c>
      <c r="D183" s="68" t="s">
        <v>262</v>
      </c>
      <c r="E183" s="6" t="s">
        <v>2</v>
      </c>
      <c r="F183" s="31">
        <v>60</v>
      </c>
      <c r="G183" s="32">
        <v>43</v>
      </c>
      <c r="H183" s="8">
        <v>60</v>
      </c>
      <c r="I183" s="8">
        <v>48</v>
      </c>
      <c r="J183" s="39">
        <v>39200</v>
      </c>
      <c r="K183" s="2" t="s">
        <v>496</v>
      </c>
      <c r="L183" s="9">
        <f>7200+24000+8000</f>
        <v>39200</v>
      </c>
      <c r="M183" s="2" t="s">
        <v>496</v>
      </c>
      <c r="N183" s="12" t="s">
        <v>697</v>
      </c>
      <c r="O183" s="2" t="s">
        <v>560</v>
      </c>
      <c r="P183" s="2" t="s">
        <v>561</v>
      </c>
      <c r="Q183" s="2" t="s">
        <v>499</v>
      </c>
      <c r="R183" s="73" t="s">
        <v>522</v>
      </c>
      <c r="U183" s="165"/>
    </row>
    <row r="184" spans="1:21" s="80" customFormat="1" ht="300" x14ac:dyDescent="0.2">
      <c r="A184" s="138">
        <v>2</v>
      </c>
      <c r="B184" s="160" t="s">
        <v>679</v>
      </c>
      <c r="C184" s="160" t="s">
        <v>1146</v>
      </c>
      <c r="D184" s="161" t="s">
        <v>263</v>
      </c>
      <c r="E184" s="139" t="s">
        <v>2</v>
      </c>
      <c r="F184" s="160">
        <v>60</v>
      </c>
      <c r="G184" s="160">
        <v>43</v>
      </c>
      <c r="H184" s="140">
        <v>77</v>
      </c>
      <c r="I184" s="140">
        <v>64</v>
      </c>
      <c r="J184" s="141">
        <v>25200</v>
      </c>
      <c r="K184" s="160" t="s">
        <v>496</v>
      </c>
      <c r="L184" s="141">
        <f>7200+18000</f>
        <v>25200</v>
      </c>
      <c r="M184" s="160" t="s">
        <v>496</v>
      </c>
      <c r="N184" s="142" t="s">
        <v>1147</v>
      </c>
      <c r="O184" s="160" t="s">
        <v>560</v>
      </c>
      <c r="P184" s="160" t="s">
        <v>1148</v>
      </c>
      <c r="Q184" s="160" t="s">
        <v>499</v>
      </c>
      <c r="R184" s="162" t="s">
        <v>680</v>
      </c>
      <c r="U184" s="165"/>
    </row>
    <row r="185" spans="1:21" s="80" customFormat="1" ht="210" x14ac:dyDescent="0.2">
      <c r="A185" s="159">
        <v>3</v>
      </c>
      <c r="B185" s="2" t="s">
        <v>1379</v>
      </c>
      <c r="C185" s="2" t="s">
        <v>1226</v>
      </c>
      <c r="D185" s="163" t="s">
        <v>266</v>
      </c>
      <c r="E185" s="6" t="s">
        <v>2</v>
      </c>
      <c r="F185" s="2">
        <v>20</v>
      </c>
      <c r="G185" s="2">
        <v>11</v>
      </c>
      <c r="H185" s="8">
        <v>22</v>
      </c>
      <c r="I185" s="8">
        <v>14</v>
      </c>
      <c r="J185" s="9">
        <v>2600</v>
      </c>
      <c r="K185" s="2" t="s">
        <v>496</v>
      </c>
      <c r="L185" s="9">
        <f>2600</f>
        <v>2600</v>
      </c>
      <c r="M185" s="2" t="s">
        <v>496</v>
      </c>
      <c r="N185" s="12" t="s">
        <v>1227</v>
      </c>
      <c r="O185" s="2" t="s">
        <v>1228</v>
      </c>
      <c r="P185" s="2" t="s">
        <v>1229</v>
      </c>
      <c r="Q185" s="2" t="s">
        <v>499</v>
      </c>
      <c r="R185" s="2"/>
      <c r="U185" s="165"/>
    </row>
    <row r="186" spans="1:21" s="80" customFormat="1" x14ac:dyDescent="0.2">
      <c r="A186" s="223" t="s">
        <v>1</v>
      </c>
      <c r="B186" s="224"/>
      <c r="C186" s="225"/>
      <c r="D186" s="225"/>
      <c r="E186" s="225"/>
      <c r="F186" s="225"/>
      <c r="G186" s="225"/>
      <c r="H186" s="225"/>
      <c r="I186" s="225"/>
      <c r="J186" s="225"/>
      <c r="K186" s="225"/>
      <c r="L186" s="225"/>
      <c r="M186" s="225"/>
      <c r="N186" s="225"/>
      <c r="O186" s="225"/>
      <c r="P186" s="225"/>
      <c r="Q186" s="225"/>
      <c r="R186" s="226"/>
      <c r="U186" s="165"/>
    </row>
    <row r="187" spans="1:21" s="80" customFormat="1" ht="153" customHeight="1" x14ac:dyDescent="0.2">
      <c r="A187" s="1">
        <v>1</v>
      </c>
      <c r="B187" s="28" t="s">
        <v>820</v>
      </c>
      <c r="C187" s="28" t="s">
        <v>1014</v>
      </c>
      <c r="D187" s="129" t="s">
        <v>134</v>
      </c>
      <c r="E187" s="34" t="s">
        <v>2</v>
      </c>
      <c r="F187" s="29">
        <v>20</v>
      </c>
      <c r="G187" s="29">
        <v>18</v>
      </c>
      <c r="H187" s="29">
        <v>20</v>
      </c>
      <c r="I187" s="29">
        <v>18</v>
      </c>
      <c r="J187" s="35">
        <v>30000</v>
      </c>
      <c r="K187" s="28"/>
      <c r="L187" s="9">
        <f>3600+20000+2004.9+4350</f>
        <v>29954.9</v>
      </c>
      <c r="M187" s="2" t="s">
        <v>496</v>
      </c>
      <c r="N187" s="12" t="s">
        <v>1015</v>
      </c>
      <c r="O187" s="2" t="s">
        <v>1016</v>
      </c>
      <c r="P187" s="2" t="s">
        <v>1016</v>
      </c>
      <c r="Q187" s="2" t="s">
        <v>499</v>
      </c>
      <c r="R187" s="2"/>
      <c r="U187" s="165"/>
    </row>
    <row r="188" spans="1:21" ht="14.25" x14ac:dyDescent="0.2">
      <c r="A188" s="221" t="s">
        <v>108</v>
      </c>
      <c r="B188" s="230"/>
      <c r="C188" s="231"/>
      <c r="D188" s="231"/>
      <c r="E188" s="231"/>
      <c r="F188" s="231"/>
      <c r="G188" s="231"/>
      <c r="H188" s="231"/>
      <c r="I188" s="231"/>
      <c r="J188" s="231"/>
      <c r="K188" s="231"/>
      <c r="L188" s="221"/>
      <c r="M188" s="221"/>
      <c r="N188" s="221"/>
      <c r="O188" s="221"/>
      <c r="P188" s="221"/>
      <c r="Q188" s="221"/>
      <c r="R188" s="221"/>
    </row>
    <row r="189" spans="1:21" s="80" customFormat="1" ht="255" x14ac:dyDescent="0.2">
      <c r="A189" s="1">
        <v>1</v>
      </c>
      <c r="B189" s="2" t="s">
        <v>516</v>
      </c>
      <c r="C189" s="2" t="s">
        <v>1088</v>
      </c>
      <c r="D189" s="132" t="s">
        <v>254</v>
      </c>
      <c r="E189" s="6" t="s">
        <v>2</v>
      </c>
      <c r="F189" s="8">
        <v>47</v>
      </c>
      <c r="G189" s="8">
        <v>35</v>
      </c>
      <c r="H189" s="8">
        <v>132</v>
      </c>
      <c r="I189" s="8">
        <v>117</v>
      </c>
      <c r="J189" s="9">
        <v>63000</v>
      </c>
      <c r="K189" s="2"/>
      <c r="L189" s="9">
        <f>13560+9600+19824+20016</f>
        <v>63000</v>
      </c>
      <c r="M189" s="2" t="s">
        <v>496</v>
      </c>
      <c r="N189" s="12" t="s">
        <v>1087</v>
      </c>
      <c r="O189" s="2" t="s">
        <v>500</v>
      </c>
      <c r="P189" s="2" t="s">
        <v>1089</v>
      </c>
      <c r="Q189" s="2" t="s">
        <v>499</v>
      </c>
      <c r="R189" s="66" t="s">
        <v>517</v>
      </c>
      <c r="U189" s="165"/>
    </row>
    <row r="190" spans="1:21" ht="14.25" x14ac:dyDescent="0.2">
      <c r="A190" s="232" t="s">
        <v>129</v>
      </c>
      <c r="B190" s="233"/>
      <c r="C190" s="234"/>
      <c r="D190" s="234"/>
      <c r="E190" s="234"/>
      <c r="F190" s="234"/>
      <c r="G190" s="234"/>
      <c r="H190" s="234"/>
      <c r="I190" s="234"/>
      <c r="J190" s="234"/>
      <c r="K190" s="234"/>
      <c r="L190" s="234"/>
      <c r="M190" s="234"/>
      <c r="N190" s="234"/>
      <c r="O190" s="234"/>
      <c r="P190" s="234"/>
      <c r="Q190" s="234"/>
      <c r="R190" s="235"/>
    </row>
    <row r="191" spans="1:21" s="80" customFormat="1" ht="165" x14ac:dyDescent="0.2">
      <c r="A191" s="1">
        <v>1</v>
      </c>
      <c r="B191" s="2" t="s">
        <v>308</v>
      </c>
      <c r="C191" s="2" t="s">
        <v>681</v>
      </c>
      <c r="D191" s="64" t="s">
        <v>255</v>
      </c>
      <c r="E191" s="6" t="s">
        <v>2</v>
      </c>
      <c r="F191" s="2">
        <v>55</v>
      </c>
      <c r="G191" s="2">
        <v>54</v>
      </c>
      <c r="H191" s="8">
        <v>55</v>
      </c>
      <c r="I191" s="8">
        <v>52</v>
      </c>
      <c r="J191" s="9">
        <f>600*8*2</f>
        <v>9600</v>
      </c>
      <c r="K191" s="2" t="s">
        <v>496</v>
      </c>
      <c r="L191" s="9">
        <v>9600</v>
      </c>
      <c r="M191" s="2" t="s">
        <v>496</v>
      </c>
      <c r="N191" s="12" t="s">
        <v>698</v>
      </c>
      <c r="O191" s="2" t="s">
        <v>611</v>
      </c>
      <c r="P191" s="2" t="s">
        <v>612</v>
      </c>
      <c r="Q191" s="2" t="s">
        <v>499</v>
      </c>
      <c r="R191" s="2"/>
      <c r="U191" s="165"/>
    </row>
    <row r="192" spans="1:21" s="80" customFormat="1" ht="105" x14ac:dyDescent="0.2">
      <c r="A192" s="1">
        <v>2</v>
      </c>
      <c r="B192" s="2" t="s">
        <v>617</v>
      </c>
      <c r="C192" s="2" t="s">
        <v>743</v>
      </c>
      <c r="D192" s="64" t="s">
        <v>257</v>
      </c>
      <c r="E192" s="6" t="s">
        <v>2</v>
      </c>
      <c r="F192" s="2">
        <v>30</v>
      </c>
      <c r="G192" s="2">
        <v>30</v>
      </c>
      <c r="H192" s="8">
        <v>30</v>
      </c>
      <c r="I192" s="8">
        <v>30</v>
      </c>
      <c r="J192" s="9">
        <v>2100</v>
      </c>
      <c r="K192" s="2" t="s">
        <v>496</v>
      </c>
      <c r="L192" s="9">
        <v>2100</v>
      </c>
      <c r="M192" s="2" t="s">
        <v>496</v>
      </c>
      <c r="N192" s="12" t="s">
        <v>756</v>
      </c>
      <c r="O192" s="2" t="s">
        <v>744</v>
      </c>
      <c r="P192" s="2" t="s">
        <v>612</v>
      </c>
      <c r="Q192" s="2" t="s">
        <v>499</v>
      </c>
      <c r="R192" s="3" t="s">
        <v>618</v>
      </c>
      <c r="U192" s="165"/>
    </row>
    <row r="193" spans="1:28" s="80" customFormat="1" ht="90" x14ac:dyDescent="0.2">
      <c r="A193" s="1">
        <v>3</v>
      </c>
      <c r="B193" s="2" t="s">
        <v>880</v>
      </c>
      <c r="C193" s="2" t="s">
        <v>1203</v>
      </c>
      <c r="D193" s="64" t="s">
        <v>256</v>
      </c>
      <c r="E193" s="6" t="s">
        <v>2</v>
      </c>
      <c r="F193" s="2">
        <v>30</v>
      </c>
      <c r="G193" s="2">
        <v>30</v>
      </c>
      <c r="H193" s="8">
        <v>32</v>
      </c>
      <c r="I193" s="8">
        <v>31</v>
      </c>
      <c r="J193" s="9">
        <v>1900</v>
      </c>
      <c r="K193" s="2"/>
      <c r="L193" s="9">
        <f>1900</f>
        <v>1900</v>
      </c>
      <c r="M193" s="2" t="s">
        <v>496</v>
      </c>
      <c r="N193" s="12" t="s">
        <v>1204</v>
      </c>
      <c r="O193" s="2" t="s">
        <v>552</v>
      </c>
      <c r="P193" s="2" t="s">
        <v>1205</v>
      </c>
      <c r="Q193" s="2" t="s">
        <v>499</v>
      </c>
      <c r="R193" s="3" t="s">
        <v>901</v>
      </c>
      <c r="U193" s="165"/>
    </row>
    <row r="194" spans="1:28" s="80" customFormat="1" ht="105" x14ac:dyDescent="0.2">
      <c r="A194" s="1">
        <v>4</v>
      </c>
      <c r="B194" s="2" t="s">
        <v>310</v>
      </c>
      <c r="C194" s="2" t="s">
        <v>1377</v>
      </c>
      <c r="D194" s="64" t="s">
        <v>939</v>
      </c>
      <c r="E194" s="6" t="s">
        <v>2</v>
      </c>
      <c r="F194" s="2">
        <v>70</v>
      </c>
      <c r="G194" s="2">
        <v>64</v>
      </c>
      <c r="H194" s="8">
        <v>92</v>
      </c>
      <c r="I194" s="8">
        <v>90</v>
      </c>
      <c r="J194" s="9">
        <v>41400</v>
      </c>
      <c r="K194" s="2"/>
      <c r="L194" s="9">
        <f>35000+6400</f>
        <v>41400</v>
      </c>
      <c r="M194" s="2" t="s">
        <v>496</v>
      </c>
      <c r="N194" s="12" t="s">
        <v>1378</v>
      </c>
      <c r="O194" s="2" t="s">
        <v>552</v>
      </c>
      <c r="P194" s="2" t="s">
        <v>1205</v>
      </c>
      <c r="Q194" s="2" t="s">
        <v>499</v>
      </c>
      <c r="R194" s="2"/>
      <c r="U194" s="165"/>
    </row>
    <row r="195" spans="1:28" s="80" customFormat="1" ht="120" x14ac:dyDescent="0.2">
      <c r="A195" s="1">
        <v>5</v>
      </c>
      <c r="B195" s="2" t="s">
        <v>309</v>
      </c>
      <c r="C195" s="2" t="s">
        <v>1024</v>
      </c>
      <c r="D195" s="64" t="s">
        <v>938</v>
      </c>
      <c r="E195" s="6" t="s">
        <v>2</v>
      </c>
      <c r="F195" s="2">
        <v>85</v>
      </c>
      <c r="G195" s="2">
        <v>83</v>
      </c>
      <c r="H195" s="8">
        <v>99</v>
      </c>
      <c r="I195" s="8">
        <v>90</v>
      </c>
      <c r="J195" s="9">
        <v>28000</v>
      </c>
      <c r="K195" s="2"/>
      <c r="L195" s="9">
        <f>25000+3000</f>
        <v>28000</v>
      </c>
      <c r="M195" s="2" t="s">
        <v>496</v>
      </c>
      <c r="N195" s="12" t="s">
        <v>1025</v>
      </c>
      <c r="O195" s="2" t="s">
        <v>1026</v>
      </c>
      <c r="P195" s="2" t="s">
        <v>552</v>
      </c>
      <c r="Q195" s="2" t="s">
        <v>499</v>
      </c>
      <c r="R195" s="2"/>
      <c r="U195" s="165"/>
    </row>
    <row r="196" spans="1:28" s="80" customFormat="1" ht="165" x14ac:dyDescent="0.2">
      <c r="A196" s="1">
        <v>6</v>
      </c>
      <c r="B196" s="2" t="s">
        <v>311</v>
      </c>
      <c r="C196" s="2" t="s">
        <v>948</v>
      </c>
      <c r="D196" s="64" t="s">
        <v>449</v>
      </c>
      <c r="E196" s="6" t="s">
        <v>2</v>
      </c>
      <c r="F196" s="2">
        <v>55</v>
      </c>
      <c r="G196" s="2">
        <v>52</v>
      </c>
      <c r="H196" s="8">
        <v>58</v>
      </c>
      <c r="I196" s="8">
        <v>58</v>
      </c>
      <c r="J196" s="9">
        <v>21000</v>
      </c>
      <c r="K196" s="2"/>
      <c r="L196" s="9">
        <f>21000</f>
        <v>21000</v>
      </c>
      <c r="M196" s="2" t="s">
        <v>496</v>
      </c>
      <c r="N196" s="12" t="s">
        <v>949</v>
      </c>
      <c r="O196" s="2" t="s">
        <v>950</v>
      </c>
      <c r="P196" s="2" t="s">
        <v>552</v>
      </c>
      <c r="Q196" s="2" t="s">
        <v>499</v>
      </c>
      <c r="R196" s="3"/>
      <c r="S196" s="198"/>
      <c r="T196" s="198"/>
      <c r="U196" s="201"/>
    </row>
    <row r="197" spans="1:28" x14ac:dyDescent="0.25">
      <c r="A197" s="221" t="s">
        <v>312</v>
      </c>
      <c r="B197" s="222"/>
      <c r="C197" s="221"/>
      <c r="D197" s="221"/>
      <c r="E197" s="221"/>
      <c r="F197" s="221"/>
      <c r="G197" s="221"/>
      <c r="H197" s="221"/>
      <c r="I197" s="221"/>
      <c r="J197" s="221"/>
      <c r="K197" s="221"/>
      <c r="L197" s="221"/>
      <c r="M197" s="221"/>
      <c r="N197" s="221"/>
      <c r="O197" s="221"/>
      <c r="P197" s="221"/>
      <c r="Q197" s="221"/>
      <c r="R197" s="221"/>
      <c r="S197" s="199">
        <f>SUM(S198:S301)</f>
        <v>5069</v>
      </c>
      <c r="T197" s="199">
        <f>SUM(T198:T301)</f>
        <v>4288</v>
      </c>
      <c r="U197" s="202">
        <f>SUM(U198:U301)</f>
        <v>1945191.76</v>
      </c>
    </row>
    <row r="198" spans="1:28" x14ac:dyDescent="0.2">
      <c r="A198" s="236" t="s">
        <v>109</v>
      </c>
      <c r="B198" s="237"/>
      <c r="C198" s="238"/>
      <c r="D198" s="238"/>
      <c r="E198" s="238"/>
      <c r="F198" s="238"/>
      <c r="G198" s="238"/>
      <c r="H198" s="238"/>
      <c r="I198" s="238"/>
      <c r="J198" s="238"/>
      <c r="K198" s="238"/>
      <c r="L198" s="238"/>
      <c r="M198" s="238"/>
      <c r="N198" s="238"/>
      <c r="O198" s="238"/>
      <c r="P198" s="238"/>
      <c r="Q198" s="238"/>
      <c r="R198" s="239"/>
      <c r="S198" s="196">
        <f>SUM(H199:H206)</f>
        <v>675</v>
      </c>
      <c r="T198" s="196">
        <f>SUM(I199:I206)</f>
        <v>496</v>
      </c>
      <c r="U198" s="165">
        <f>SUM(L199:L206)</f>
        <v>1352292.23</v>
      </c>
      <c r="V198" s="196"/>
      <c r="X198" s="196"/>
      <c r="Y198" s="196"/>
      <c r="Z198" s="196"/>
      <c r="AA198" s="196"/>
      <c r="AB198" s="196"/>
    </row>
    <row r="199" spans="1:28" s="80" customFormat="1" ht="150" x14ac:dyDescent="0.2">
      <c r="A199" s="1">
        <v>1</v>
      </c>
      <c r="B199" s="33" t="s">
        <v>456</v>
      </c>
      <c r="C199" s="2" t="s">
        <v>918</v>
      </c>
      <c r="D199" s="69" t="s">
        <v>317</v>
      </c>
      <c r="E199" s="6" t="s">
        <v>2</v>
      </c>
      <c r="F199" s="44">
        <v>65</v>
      </c>
      <c r="G199" s="153">
        <v>43</v>
      </c>
      <c r="H199" s="8">
        <v>65</v>
      </c>
      <c r="I199" s="8">
        <v>43</v>
      </c>
      <c r="J199" s="154">
        <v>126173.4</v>
      </c>
      <c r="K199" s="2"/>
      <c r="L199" s="9">
        <f>15600+87750+540+4500+16822.44+960.96</f>
        <v>126173.40000000001</v>
      </c>
      <c r="M199" s="2" t="s">
        <v>496</v>
      </c>
      <c r="N199" s="12" t="s">
        <v>919</v>
      </c>
      <c r="O199" s="2" t="s">
        <v>582</v>
      </c>
      <c r="P199" s="2" t="s">
        <v>583</v>
      </c>
      <c r="Q199" s="2" t="s">
        <v>499</v>
      </c>
      <c r="R199" s="3" t="s">
        <v>1211</v>
      </c>
      <c r="U199" s="165"/>
    </row>
    <row r="200" spans="1:28" s="80" customFormat="1" ht="165" x14ac:dyDescent="0.2">
      <c r="A200" s="1">
        <v>2</v>
      </c>
      <c r="B200" s="33" t="s">
        <v>323</v>
      </c>
      <c r="C200" s="2" t="s">
        <v>581</v>
      </c>
      <c r="D200" s="69" t="s">
        <v>318</v>
      </c>
      <c r="E200" s="6" t="s">
        <v>2</v>
      </c>
      <c r="F200" s="44">
        <v>60</v>
      </c>
      <c r="G200" s="153">
        <v>48</v>
      </c>
      <c r="H200" s="8">
        <v>60</v>
      </c>
      <c r="I200" s="8">
        <v>48</v>
      </c>
      <c r="J200" s="154">
        <v>100906.69</v>
      </c>
      <c r="K200" s="2"/>
      <c r="L200" s="9">
        <f>10800+66000+6877.15+4000+13229.54</f>
        <v>100906.69</v>
      </c>
      <c r="M200" s="2" t="s">
        <v>500</v>
      </c>
      <c r="N200" s="12" t="s">
        <v>699</v>
      </c>
      <c r="O200" s="2" t="s">
        <v>582</v>
      </c>
      <c r="P200" s="2" t="s">
        <v>583</v>
      </c>
      <c r="Q200" s="2" t="s">
        <v>499</v>
      </c>
      <c r="R200" s="3" t="s">
        <v>1211</v>
      </c>
      <c r="U200" s="165"/>
    </row>
    <row r="201" spans="1:28" s="80" customFormat="1" ht="339" customHeight="1" x14ac:dyDescent="0.2">
      <c r="A201" s="1">
        <v>3</v>
      </c>
      <c r="B201" s="33" t="s">
        <v>741</v>
      </c>
      <c r="C201" s="2" t="s">
        <v>814</v>
      </c>
      <c r="D201" s="69" t="s">
        <v>319</v>
      </c>
      <c r="E201" s="6" t="s">
        <v>2</v>
      </c>
      <c r="F201" s="153">
        <v>85</v>
      </c>
      <c r="G201" s="153">
        <v>64</v>
      </c>
      <c r="H201" s="8">
        <v>85</v>
      </c>
      <c r="I201" s="8">
        <v>64</v>
      </c>
      <c r="J201" s="154">
        <v>129690.15</v>
      </c>
      <c r="K201" s="2"/>
      <c r="L201" s="9">
        <f>13500+67500+12300+4000+31892.74+1034.88</f>
        <v>130227.62000000001</v>
      </c>
      <c r="M201" s="2" t="s">
        <v>541</v>
      </c>
      <c r="N201" s="12" t="s">
        <v>815</v>
      </c>
      <c r="O201" s="2" t="s">
        <v>582</v>
      </c>
      <c r="P201" s="2" t="s">
        <v>816</v>
      </c>
      <c r="Q201" s="2" t="s">
        <v>499</v>
      </c>
      <c r="R201" s="73" t="s">
        <v>1213</v>
      </c>
      <c r="U201" s="165"/>
    </row>
    <row r="202" spans="1:28" s="80" customFormat="1" ht="240" x14ac:dyDescent="0.2">
      <c r="A202" s="1">
        <v>4</v>
      </c>
      <c r="B202" s="33" t="s">
        <v>324</v>
      </c>
      <c r="C202" s="2" t="s">
        <v>1068</v>
      </c>
      <c r="D202" s="69" t="s">
        <v>320</v>
      </c>
      <c r="E202" s="6" t="s">
        <v>2</v>
      </c>
      <c r="F202" s="153">
        <v>134</v>
      </c>
      <c r="G202" s="153">
        <v>91</v>
      </c>
      <c r="H202" s="8">
        <v>134</v>
      </c>
      <c r="I202" s="8">
        <v>91</v>
      </c>
      <c r="J202" s="154">
        <v>216867.82</v>
      </c>
      <c r="K202" s="2"/>
      <c r="L202" s="9">
        <f>20700+132000+22361+41806.82</f>
        <v>216867.82</v>
      </c>
      <c r="M202" s="2" t="s">
        <v>496</v>
      </c>
      <c r="N202" s="12" t="s">
        <v>1069</v>
      </c>
      <c r="O202" s="2" t="s">
        <v>582</v>
      </c>
      <c r="P202" s="2" t="s">
        <v>583</v>
      </c>
      <c r="Q202" s="2" t="s">
        <v>499</v>
      </c>
      <c r="R202" s="66"/>
      <c r="U202" s="165"/>
    </row>
    <row r="203" spans="1:28" s="80" customFormat="1" ht="225" x14ac:dyDescent="0.2">
      <c r="A203" s="1">
        <v>5</v>
      </c>
      <c r="B203" s="33" t="s">
        <v>325</v>
      </c>
      <c r="C203" s="2" t="s">
        <v>920</v>
      </c>
      <c r="D203" s="69" t="s">
        <v>321</v>
      </c>
      <c r="E203" s="6" t="s">
        <v>2</v>
      </c>
      <c r="F203" s="44">
        <v>115</v>
      </c>
      <c r="G203" s="44">
        <v>115</v>
      </c>
      <c r="H203" s="8">
        <v>115</v>
      </c>
      <c r="I203" s="8">
        <v>115</v>
      </c>
      <c r="J203" s="154">
        <v>317161.40999999997</v>
      </c>
      <c r="K203" s="2"/>
      <c r="L203" s="9">
        <f>34500+197800+18240+6000+3678.7+56942.71</f>
        <v>317161.41000000003</v>
      </c>
      <c r="M203" s="2" t="s">
        <v>496</v>
      </c>
      <c r="N203" s="12" t="s">
        <v>921</v>
      </c>
      <c r="O203" s="2" t="s">
        <v>582</v>
      </c>
      <c r="P203" s="2" t="s">
        <v>583</v>
      </c>
      <c r="Q203" s="2" t="s">
        <v>499</v>
      </c>
      <c r="R203" s="3" t="s">
        <v>1215</v>
      </c>
      <c r="U203" s="165"/>
    </row>
    <row r="204" spans="1:28" s="80" customFormat="1" ht="180" x14ac:dyDescent="0.2">
      <c r="A204" s="1">
        <v>6</v>
      </c>
      <c r="B204" s="33" t="s">
        <v>555</v>
      </c>
      <c r="C204" s="2" t="s">
        <v>629</v>
      </c>
      <c r="D204" s="69" t="s">
        <v>322</v>
      </c>
      <c r="E204" s="6" t="s">
        <v>2</v>
      </c>
      <c r="F204" s="44">
        <v>60</v>
      </c>
      <c r="G204" s="44">
        <v>40</v>
      </c>
      <c r="H204" s="8">
        <v>60</v>
      </c>
      <c r="I204" s="8">
        <v>40</v>
      </c>
      <c r="J204" s="154">
        <v>177102.87</v>
      </c>
      <c r="K204" s="2"/>
      <c r="L204" s="9">
        <f>18000+124800+16000+6000+12302.87</f>
        <v>177102.87</v>
      </c>
      <c r="M204" s="2" t="s">
        <v>496</v>
      </c>
      <c r="N204" s="12" t="s">
        <v>700</v>
      </c>
      <c r="O204" s="2" t="s">
        <v>582</v>
      </c>
      <c r="P204" s="2" t="s">
        <v>583</v>
      </c>
      <c r="Q204" s="2" t="s">
        <v>499</v>
      </c>
      <c r="R204" s="3" t="s">
        <v>1212</v>
      </c>
      <c r="U204" s="165"/>
    </row>
    <row r="205" spans="1:28" s="80" customFormat="1" ht="225" x14ac:dyDescent="0.2">
      <c r="A205" s="1">
        <v>7</v>
      </c>
      <c r="B205" s="33" t="s">
        <v>326</v>
      </c>
      <c r="C205" s="2" t="s">
        <v>920</v>
      </c>
      <c r="D205" s="69" t="s">
        <v>492</v>
      </c>
      <c r="E205" s="6" t="s">
        <v>2</v>
      </c>
      <c r="F205" s="44">
        <v>70</v>
      </c>
      <c r="G205" s="153">
        <v>45</v>
      </c>
      <c r="H205" s="8">
        <v>70</v>
      </c>
      <c r="I205" s="8">
        <v>45</v>
      </c>
      <c r="J205" s="154">
        <v>153541.13</v>
      </c>
      <c r="K205" s="2"/>
      <c r="L205" s="9">
        <f>18000+108000+1620+6000+19921.13</f>
        <v>153541.13</v>
      </c>
      <c r="M205" s="2" t="s">
        <v>496</v>
      </c>
      <c r="N205" s="12" t="s">
        <v>921</v>
      </c>
      <c r="O205" s="2" t="s">
        <v>582</v>
      </c>
      <c r="P205" s="2" t="s">
        <v>583</v>
      </c>
      <c r="Q205" s="2" t="s">
        <v>499</v>
      </c>
      <c r="R205" s="3" t="s">
        <v>1214</v>
      </c>
      <c r="U205" s="165"/>
    </row>
    <row r="206" spans="1:28" s="80" customFormat="1" ht="120" x14ac:dyDescent="0.2">
      <c r="A206" s="157">
        <v>8</v>
      </c>
      <c r="B206" s="56" t="s">
        <v>1218</v>
      </c>
      <c r="C206" s="2" t="s">
        <v>1286</v>
      </c>
      <c r="D206" s="144" t="s">
        <v>1217</v>
      </c>
      <c r="E206" s="56"/>
      <c r="F206" s="155">
        <v>75</v>
      </c>
      <c r="G206" s="155">
        <v>50</v>
      </c>
      <c r="H206" s="8">
        <v>86</v>
      </c>
      <c r="I206" s="8">
        <v>50</v>
      </c>
      <c r="J206" s="156">
        <v>141424.53</v>
      </c>
      <c r="K206" s="2"/>
      <c r="L206" s="9">
        <f>13500+84000+16122.13+6000+8169.16+2520</f>
        <v>130311.29000000001</v>
      </c>
      <c r="M206" s="2" t="s">
        <v>500</v>
      </c>
      <c r="N206" s="12" t="s">
        <v>1287</v>
      </c>
      <c r="O206" s="2" t="s">
        <v>582</v>
      </c>
      <c r="P206" s="2" t="s">
        <v>583</v>
      </c>
      <c r="Q206" s="2" t="s">
        <v>499</v>
      </c>
      <c r="R206" s="3" t="s">
        <v>1216</v>
      </c>
      <c r="U206" s="165"/>
    </row>
    <row r="207" spans="1:28" ht="14.25" x14ac:dyDescent="0.2">
      <c r="A207" s="203" t="s">
        <v>110</v>
      </c>
      <c r="B207" s="204"/>
      <c r="C207" s="203"/>
      <c r="D207" s="203"/>
      <c r="E207" s="203"/>
      <c r="F207" s="203"/>
      <c r="G207" s="203"/>
      <c r="H207" s="203"/>
      <c r="I207" s="203"/>
      <c r="J207" s="203"/>
      <c r="K207" s="203"/>
      <c r="L207" s="203"/>
      <c r="M207" s="203"/>
      <c r="N207" s="203"/>
      <c r="O207" s="203"/>
      <c r="P207" s="203"/>
      <c r="Q207" s="203"/>
      <c r="R207" s="203"/>
      <c r="S207" s="197">
        <f>SUM(H208:H211)</f>
        <v>251</v>
      </c>
      <c r="T207" s="197">
        <f t="shared" ref="T207" si="3">SUM(I208:I211)</f>
        <v>230</v>
      </c>
      <c r="U207" s="104">
        <f>SUM(L208:L211)</f>
        <v>26099.27</v>
      </c>
      <c r="V207" s="197"/>
      <c r="X207" s="197"/>
    </row>
    <row r="208" spans="1:28" s="80" customFormat="1" ht="90" x14ac:dyDescent="0.2">
      <c r="A208" s="1">
        <v>1</v>
      </c>
      <c r="B208" s="33" t="s">
        <v>457</v>
      </c>
      <c r="C208" s="2" t="s">
        <v>594</v>
      </c>
      <c r="D208" s="71" t="s">
        <v>327</v>
      </c>
      <c r="E208" s="44" t="s">
        <v>328</v>
      </c>
      <c r="F208" s="44">
        <v>55</v>
      </c>
      <c r="G208" s="44">
        <v>45</v>
      </c>
      <c r="H208" s="8">
        <v>55</v>
      </c>
      <c r="I208" s="8">
        <v>50</v>
      </c>
      <c r="J208" s="47">
        <v>6300</v>
      </c>
      <c r="K208" s="2"/>
      <c r="L208" s="9">
        <f>3300+1000+895.27</f>
        <v>5195.2700000000004</v>
      </c>
      <c r="M208" s="2" t="s">
        <v>500</v>
      </c>
      <c r="N208" s="12" t="s">
        <v>701</v>
      </c>
      <c r="O208" s="2" t="s">
        <v>500</v>
      </c>
      <c r="P208" s="2" t="s">
        <v>500</v>
      </c>
      <c r="Q208" s="2" t="s">
        <v>499</v>
      </c>
      <c r="R208" s="3"/>
      <c r="U208" s="165"/>
    </row>
    <row r="209" spans="1:26" s="80" customFormat="1" ht="135" x14ac:dyDescent="0.2">
      <c r="A209" s="1">
        <v>2</v>
      </c>
      <c r="B209" s="33" t="s">
        <v>458</v>
      </c>
      <c r="C209" s="2" t="s">
        <v>1278</v>
      </c>
      <c r="D209" s="116" t="s">
        <v>490</v>
      </c>
      <c r="E209" s="44" t="s">
        <v>328</v>
      </c>
      <c r="F209" s="44">
        <v>50</v>
      </c>
      <c r="G209" s="44">
        <v>45</v>
      </c>
      <c r="H209" s="8">
        <v>60</v>
      </c>
      <c r="I209" s="8">
        <v>55</v>
      </c>
      <c r="J209" s="47">
        <v>5300</v>
      </c>
      <c r="K209" s="2"/>
      <c r="L209" s="9">
        <f>3300+1699+800</f>
        <v>5799</v>
      </c>
      <c r="M209" s="2" t="s">
        <v>541</v>
      </c>
      <c r="N209" s="12" t="s">
        <v>1279</v>
      </c>
      <c r="O209" s="2" t="s">
        <v>500</v>
      </c>
      <c r="P209" s="2" t="s">
        <v>1280</v>
      </c>
      <c r="Q209" s="2" t="s">
        <v>499</v>
      </c>
      <c r="R209" s="3"/>
      <c r="U209" s="165"/>
    </row>
    <row r="210" spans="1:26" s="80" customFormat="1" ht="90" x14ac:dyDescent="0.2">
      <c r="A210" s="1">
        <v>3</v>
      </c>
      <c r="B210" s="33" t="s">
        <v>459</v>
      </c>
      <c r="C210" s="2" t="s">
        <v>712</v>
      </c>
      <c r="D210" s="71" t="s">
        <v>491</v>
      </c>
      <c r="E210" s="44" t="s">
        <v>328</v>
      </c>
      <c r="F210" s="44">
        <v>60</v>
      </c>
      <c r="G210" s="44">
        <v>45</v>
      </c>
      <c r="H210" s="8">
        <v>66</v>
      </c>
      <c r="I210" s="8">
        <v>60</v>
      </c>
      <c r="J210" s="47">
        <v>6300</v>
      </c>
      <c r="K210" s="2"/>
      <c r="L210" s="9">
        <f>3600+2000</f>
        <v>5600</v>
      </c>
      <c r="M210" s="2" t="s">
        <v>500</v>
      </c>
      <c r="N210" s="12" t="s">
        <v>713</v>
      </c>
      <c r="O210" s="2" t="s">
        <v>500</v>
      </c>
      <c r="P210" s="2" t="s">
        <v>714</v>
      </c>
      <c r="Q210" s="2" t="s">
        <v>499</v>
      </c>
      <c r="R210" s="3"/>
      <c r="U210" s="165"/>
    </row>
    <row r="211" spans="1:26" s="80" customFormat="1" ht="105" x14ac:dyDescent="0.2">
      <c r="A211" s="1">
        <v>4</v>
      </c>
      <c r="B211" s="33" t="s">
        <v>730</v>
      </c>
      <c r="C211" s="2" t="s">
        <v>891</v>
      </c>
      <c r="D211" s="116" t="s">
        <v>480</v>
      </c>
      <c r="E211" s="44" t="s">
        <v>328</v>
      </c>
      <c r="F211" s="44">
        <v>70</v>
      </c>
      <c r="G211" s="44">
        <v>65</v>
      </c>
      <c r="H211" s="8">
        <v>70</v>
      </c>
      <c r="I211" s="8">
        <v>65</v>
      </c>
      <c r="J211" s="47">
        <v>8200</v>
      </c>
      <c r="K211" s="2"/>
      <c r="L211" s="9">
        <f>4200+1500+1000+1305+1500</f>
        <v>9505</v>
      </c>
      <c r="M211" s="2" t="s">
        <v>541</v>
      </c>
      <c r="N211" s="12" t="s">
        <v>892</v>
      </c>
      <c r="O211" s="2" t="s">
        <v>500</v>
      </c>
      <c r="P211" s="2" t="s">
        <v>893</v>
      </c>
      <c r="Q211" s="2" t="s">
        <v>499</v>
      </c>
      <c r="R211" s="73" t="s">
        <v>738</v>
      </c>
      <c r="U211" s="165"/>
    </row>
    <row r="212" spans="1:26" s="80" customFormat="1" x14ac:dyDescent="0.2">
      <c r="A212" s="240" t="s">
        <v>450</v>
      </c>
      <c r="B212" s="241"/>
      <c r="C212" s="242"/>
      <c r="D212" s="242"/>
      <c r="E212" s="242"/>
      <c r="F212" s="242"/>
      <c r="G212" s="242"/>
      <c r="H212" s="242"/>
      <c r="I212" s="242"/>
      <c r="J212" s="242"/>
      <c r="K212" s="242"/>
      <c r="L212" s="242"/>
      <c r="M212" s="242"/>
      <c r="N212" s="242"/>
      <c r="O212" s="242"/>
      <c r="P212" s="242"/>
      <c r="Q212" s="242"/>
      <c r="R212" s="243"/>
      <c r="S212" s="196">
        <f>SUM(H213:H215)</f>
        <v>150</v>
      </c>
      <c r="T212" s="196">
        <f>SUM(I213:I215)</f>
        <v>135</v>
      </c>
      <c r="U212" s="165">
        <f>SUM(L213:L215)</f>
        <v>29250</v>
      </c>
      <c r="V212" s="196"/>
      <c r="X212" s="196"/>
      <c r="Y212" s="196"/>
      <c r="Z212" s="196"/>
    </row>
    <row r="213" spans="1:26" s="80" customFormat="1" ht="195" x14ac:dyDescent="0.2">
      <c r="A213" s="54">
        <v>1</v>
      </c>
      <c r="B213" s="33" t="s">
        <v>735</v>
      </c>
      <c r="C213" s="33" t="s">
        <v>869</v>
      </c>
      <c r="D213" s="69" t="s">
        <v>451</v>
      </c>
      <c r="E213" s="44" t="s">
        <v>328</v>
      </c>
      <c r="F213" s="44">
        <v>60</v>
      </c>
      <c r="G213" s="44">
        <v>50</v>
      </c>
      <c r="H213" s="55">
        <v>60</v>
      </c>
      <c r="I213" s="55">
        <v>50</v>
      </c>
      <c r="J213" s="154">
        <v>11950</v>
      </c>
      <c r="K213" s="33"/>
      <c r="L213" s="57">
        <f>3600+4200+4150</f>
        <v>11950</v>
      </c>
      <c r="M213" s="33" t="s">
        <v>541</v>
      </c>
      <c r="N213" s="12" t="s">
        <v>870</v>
      </c>
      <c r="O213" s="33" t="s">
        <v>500</v>
      </c>
      <c r="P213" s="33" t="s">
        <v>500</v>
      </c>
      <c r="Q213" s="33" t="s">
        <v>499</v>
      </c>
      <c r="R213" s="105" t="s">
        <v>1232</v>
      </c>
      <c r="U213" s="165"/>
    </row>
    <row r="214" spans="1:26" s="80" customFormat="1" ht="90" x14ac:dyDescent="0.2">
      <c r="A214" s="54">
        <v>2</v>
      </c>
      <c r="B214" s="33" t="s">
        <v>454</v>
      </c>
      <c r="C214" s="33" t="s">
        <v>1273</v>
      </c>
      <c r="D214" s="69" t="s">
        <v>452</v>
      </c>
      <c r="E214" s="44" t="s">
        <v>328</v>
      </c>
      <c r="F214" s="44">
        <v>50</v>
      </c>
      <c r="G214" s="44">
        <v>50</v>
      </c>
      <c r="H214" s="55">
        <v>50</v>
      </c>
      <c r="I214" s="55">
        <v>50</v>
      </c>
      <c r="J214" s="154">
        <v>12400</v>
      </c>
      <c r="K214" s="33"/>
      <c r="L214" s="57">
        <f>3000+7900+1500</f>
        <v>12400</v>
      </c>
      <c r="M214" s="33" t="s">
        <v>500</v>
      </c>
      <c r="N214" s="12" t="s">
        <v>1274</v>
      </c>
      <c r="O214" s="33" t="s">
        <v>500</v>
      </c>
      <c r="P214" s="33" t="s">
        <v>500</v>
      </c>
      <c r="Q214" s="33" t="s">
        <v>499</v>
      </c>
      <c r="R214" s="95" t="s">
        <v>1233</v>
      </c>
      <c r="U214" s="165"/>
    </row>
    <row r="215" spans="1:26" s="80" customFormat="1" ht="105" x14ac:dyDescent="0.2">
      <c r="A215" s="54">
        <v>3</v>
      </c>
      <c r="B215" s="33" t="s">
        <v>455</v>
      </c>
      <c r="C215" s="33" t="s">
        <v>889</v>
      </c>
      <c r="D215" s="69" t="s">
        <v>453</v>
      </c>
      <c r="E215" s="44" t="s">
        <v>328</v>
      </c>
      <c r="F215" s="44">
        <v>40</v>
      </c>
      <c r="G215" s="44">
        <v>35</v>
      </c>
      <c r="H215" s="55">
        <v>40</v>
      </c>
      <c r="I215" s="55">
        <v>35</v>
      </c>
      <c r="J215" s="154">
        <v>4900</v>
      </c>
      <c r="K215" s="33"/>
      <c r="L215" s="57">
        <f>2400+2500</f>
        <v>4900</v>
      </c>
      <c r="M215" s="33" t="s">
        <v>541</v>
      </c>
      <c r="N215" s="12" t="s">
        <v>890</v>
      </c>
      <c r="O215" s="33" t="s">
        <v>500</v>
      </c>
      <c r="P215" s="33" t="s">
        <v>500</v>
      </c>
      <c r="Q215" s="33" t="s">
        <v>499</v>
      </c>
      <c r="R215" s="95" t="s">
        <v>1233</v>
      </c>
      <c r="U215" s="165"/>
    </row>
    <row r="216" spans="1:26" ht="14.25" x14ac:dyDescent="0.2">
      <c r="A216" s="203" t="s">
        <v>36</v>
      </c>
      <c r="B216" s="204"/>
      <c r="C216" s="203"/>
      <c r="D216" s="203"/>
      <c r="E216" s="203"/>
      <c r="F216" s="203"/>
      <c r="G216" s="203"/>
      <c r="H216" s="203"/>
      <c r="I216" s="203"/>
      <c r="J216" s="203"/>
      <c r="K216" s="203"/>
      <c r="L216" s="203"/>
      <c r="M216" s="203"/>
      <c r="N216" s="203"/>
      <c r="O216" s="203"/>
      <c r="P216" s="203"/>
      <c r="Q216" s="203"/>
      <c r="R216" s="203"/>
      <c r="S216" s="197">
        <f>SUM(H217:H219)</f>
        <v>244</v>
      </c>
      <c r="T216" s="197">
        <f>SUM(I217:I219)</f>
        <v>226</v>
      </c>
      <c r="U216" s="104">
        <f>SUM(L217:L219)</f>
        <v>29250</v>
      </c>
      <c r="V216" s="197"/>
    </row>
    <row r="217" spans="1:26" s="80" customFormat="1" ht="165" x14ac:dyDescent="0.2">
      <c r="A217" s="1">
        <v>1</v>
      </c>
      <c r="B217" s="33" t="s">
        <v>332</v>
      </c>
      <c r="C217" s="2" t="s">
        <v>807</v>
      </c>
      <c r="D217" s="112" t="s">
        <v>329</v>
      </c>
      <c r="E217" s="45" t="s">
        <v>333</v>
      </c>
      <c r="F217" s="44">
        <v>80</v>
      </c>
      <c r="G217" s="44">
        <v>75</v>
      </c>
      <c r="H217" s="8">
        <v>80</v>
      </c>
      <c r="I217" s="8">
        <v>75</v>
      </c>
      <c r="J217" s="47">
        <v>9600</v>
      </c>
      <c r="K217" s="2"/>
      <c r="L217" s="9">
        <f>9600</f>
        <v>9600</v>
      </c>
      <c r="M217" s="2" t="s">
        <v>541</v>
      </c>
      <c r="N217" s="12" t="s">
        <v>808</v>
      </c>
      <c r="O217" s="2" t="s">
        <v>809</v>
      </c>
      <c r="P217" s="2" t="s">
        <v>809</v>
      </c>
      <c r="Q217" s="2" t="s">
        <v>499</v>
      </c>
      <c r="R217" s="2"/>
      <c r="U217" s="165"/>
    </row>
    <row r="218" spans="1:26" s="80" customFormat="1" ht="132.75" customHeight="1" x14ac:dyDescent="0.2">
      <c r="A218" s="1">
        <v>2</v>
      </c>
      <c r="B218" s="33" t="s">
        <v>805</v>
      </c>
      <c r="C218" s="2" t="s">
        <v>925</v>
      </c>
      <c r="D218" s="69" t="s">
        <v>330</v>
      </c>
      <c r="E218" s="45" t="s">
        <v>333</v>
      </c>
      <c r="F218" s="44">
        <v>80</v>
      </c>
      <c r="G218" s="44">
        <v>75</v>
      </c>
      <c r="H218" s="8">
        <v>80</v>
      </c>
      <c r="I218" s="8">
        <v>75</v>
      </c>
      <c r="J218" s="47">
        <v>9570</v>
      </c>
      <c r="K218" s="2"/>
      <c r="L218" s="9">
        <f>9570</f>
        <v>9570</v>
      </c>
      <c r="M218" s="2" t="s">
        <v>496</v>
      </c>
      <c r="N218" s="12" t="s">
        <v>926</v>
      </c>
      <c r="O218" s="2" t="s">
        <v>927</v>
      </c>
      <c r="P218" s="2" t="s">
        <v>915</v>
      </c>
      <c r="Q218" s="2" t="s">
        <v>499</v>
      </c>
      <c r="R218" s="56" t="s">
        <v>801</v>
      </c>
      <c r="U218" s="165"/>
    </row>
    <row r="219" spans="1:26" s="80" customFormat="1" ht="139.5" customHeight="1" x14ac:dyDescent="0.2">
      <c r="A219" s="1">
        <v>3</v>
      </c>
      <c r="B219" s="33" t="s">
        <v>804</v>
      </c>
      <c r="C219" s="2" t="s">
        <v>913</v>
      </c>
      <c r="D219" s="69" t="s">
        <v>331</v>
      </c>
      <c r="E219" s="45" t="s">
        <v>333</v>
      </c>
      <c r="F219" s="44">
        <v>84</v>
      </c>
      <c r="G219" s="44">
        <v>76</v>
      </c>
      <c r="H219" s="8">
        <v>84</v>
      </c>
      <c r="I219" s="8">
        <v>76</v>
      </c>
      <c r="J219" s="47">
        <v>10080</v>
      </c>
      <c r="K219" s="2"/>
      <c r="L219" s="9">
        <f>10080</f>
        <v>10080</v>
      </c>
      <c r="M219" s="2" t="s">
        <v>541</v>
      </c>
      <c r="N219" s="12" t="s">
        <v>914</v>
      </c>
      <c r="O219" s="2" t="s">
        <v>915</v>
      </c>
      <c r="P219" s="2" t="s">
        <v>915</v>
      </c>
      <c r="Q219" s="2" t="s">
        <v>499</v>
      </c>
      <c r="R219" s="56" t="s">
        <v>801</v>
      </c>
      <c r="U219" s="165"/>
    </row>
    <row r="220" spans="1:26" ht="14.25" x14ac:dyDescent="0.2">
      <c r="A220" s="203" t="s">
        <v>111</v>
      </c>
      <c r="B220" s="204"/>
      <c r="C220" s="203"/>
      <c r="D220" s="203"/>
      <c r="E220" s="203"/>
      <c r="F220" s="203"/>
      <c r="G220" s="203"/>
      <c r="H220" s="203"/>
      <c r="I220" s="203"/>
      <c r="J220" s="203"/>
      <c r="K220" s="203"/>
      <c r="L220" s="203"/>
      <c r="M220" s="203"/>
      <c r="N220" s="203"/>
      <c r="O220" s="203"/>
      <c r="P220" s="203"/>
      <c r="Q220" s="203"/>
      <c r="R220" s="203"/>
      <c r="S220" s="197">
        <f>SUM(H221:H225)</f>
        <v>261</v>
      </c>
      <c r="T220" s="197">
        <f t="shared" ref="T220" si="4">SUM(I221:I225)</f>
        <v>238</v>
      </c>
      <c r="U220" s="104">
        <f>SUM(L221:L225)</f>
        <v>28350</v>
      </c>
      <c r="V220" s="197"/>
      <c r="X220" s="197"/>
    </row>
    <row r="221" spans="1:26" s="80" customFormat="1" ht="120" x14ac:dyDescent="0.2">
      <c r="A221" s="1">
        <v>1</v>
      </c>
      <c r="B221" s="125" t="s">
        <v>338</v>
      </c>
      <c r="C221" s="2" t="s">
        <v>1051</v>
      </c>
      <c r="D221" s="69" t="s">
        <v>334</v>
      </c>
      <c r="E221" s="44" t="s">
        <v>328</v>
      </c>
      <c r="F221" s="44">
        <v>50</v>
      </c>
      <c r="G221" s="44">
        <v>50</v>
      </c>
      <c r="H221" s="8">
        <v>54</v>
      </c>
      <c r="I221" s="8">
        <v>50</v>
      </c>
      <c r="J221" s="47">
        <v>5670</v>
      </c>
      <c r="K221" s="2"/>
      <c r="L221" s="9">
        <f>3000+1170+1500</f>
        <v>5670</v>
      </c>
      <c r="M221" s="2" t="s">
        <v>496</v>
      </c>
      <c r="N221" s="12" t="s">
        <v>1052</v>
      </c>
      <c r="O221" s="2" t="s">
        <v>932</v>
      </c>
      <c r="P221" s="2" t="s">
        <v>500</v>
      </c>
      <c r="Q221" s="2" t="s">
        <v>499</v>
      </c>
      <c r="R221" s="2"/>
      <c r="U221" s="165"/>
    </row>
    <row r="222" spans="1:26" s="80" customFormat="1" ht="210" x14ac:dyDescent="0.2">
      <c r="A222" s="1">
        <v>2</v>
      </c>
      <c r="B222" s="125" t="s">
        <v>339</v>
      </c>
      <c r="C222" s="2" t="s">
        <v>715</v>
      </c>
      <c r="D222" s="69" t="s">
        <v>335</v>
      </c>
      <c r="E222" s="44" t="s">
        <v>328</v>
      </c>
      <c r="F222" s="44">
        <v>50</v>
      </c>
      <c r="G222" s="44">
        <v>50</v>
      </c>
      <c r="H222" s="8">
        <v>50</v>
      </c>
      <c r="I222" s="8">
        <v>45</v>
      </c>
      <c r="J222" s="47">
        <v>5670</v>
      </c>
      <c r="K222" s="2"/>
      <c r="L222" s="9">
        <f>3000+1170+1500</f>
        <v>5670</v>
      </c>
      <c r="M222" s="2" t="s">
        <v>500</v>
      </c>
      <c r="N222" s="12" t="s">
        <v>716</v>
      </c>
      <c r="O222" s="2" t="s">
        <v>717</v>
      </c>
      <c r="P222" s="2" t="s">
        <v>503</v>
      </c>
      <c r="Q222" s="2" t="s">
        <v>499</v>
      </c>
      <c r="R222" s="2"/>
      <c r="U222" s="165"/>
    </row>
    <row r="223" spans="1:26" s="80" customFormat="1" ht="225" x14ac:dyDescent="0.2">
      <c r="A223" s="1">
        <v>3</v>
      </c>
      <c r="B223" s="125" t="s">
        <v>340</v>
      </c>
      <c r="C223" s="2" t="s">
        <v>930</v>
      </c>
      <c r="D223" s="69" t="s">
        <v>481</v>
      </c>
      <c r="E223" s="33" t="s">
        <v>328</v>
      </c>
      <c r="F223" s="33">
        <v>50</v>
      </c>
      <c r="G223" s="33">
        <v>50</v>
      </c>
      <c r="H223" s="8">
        <v>50</v>
      </c>
      <c r="I223" s="8">
        <v>50</v>
      </c>
      <c r="J223" s="57">
        <v>5670</v>
      </c>
      <c r="K223" s="2"/>
      <c r="L223" s="9">
        <f>3000+1170+1500</f>
        <v>5670</v>
      </c>
      <c r="M223" s="2" t="s">
        <v>500</v>
      </c>
      <c r="N223" s="12" t="s">
        <v>931</v>
      </c>
      <c r="O223" s="2" t="s">
        <v>932</v>
      </c>
      <c r="P223" s="2" t="s">
        <v>500</v>
      </c>
      <c r="Q223" s="2" t="s">
        <v>499</v>
      </c>
      <c r="R223" s="2"/>
      <c r="U223" s="165"/>
    </row>
    <row r="224" spans="1:26" s="80" customFormat="1" ht="208.5" customHeight="1" x14ac:dyDescent="0.2">
      <c r="A224" s="1">
        <v>4</v>
      </c>
      <c r="B224" s="125" t="s">
        <v>341</v>
      </c>
      <c r="C224" s="2" t="s">
        <v>777</v>
      </c>
      <c r="D224" s="69" t="s">
        <v>336</v>
      </c>
      <c r="E224" s="44" t="s">
        <v>328</v>
      </c>
      <c r="F224" s="44">
        <v>50</v>
      </c>
      <c r="G224" s="44">
        <v>50</v>
      </c>
      <c r="H224" s="8">
        <v>50</v>
      </c>
      <c r="I224" s="8">
        <v>43</v>
      </c>
      <c r="J224" s="47">
        <v>5670</v>
      </c>
      <c r="K224" s="2"/>
      <c r="L224" s="9">
        <f>3000+1170+1500</f>
        <v>5670</v>
      </c>
      <c r="M224" s="2" t="s">
        <v>500</v>
      </c>
      <c r="N224" s="12" t="s">
        <v>778</v>
      </c>
      <c r="O224" s="2" t="s">
        <v>779</v>
      </c>
      <c r="P224" s="2" t="s">
        <v>500</v>
      </c>
      <c r="Q224" s="2" t="s">
        <v>499</v>
      </c>
      <c r="R224" s="2"/>
      <c r="U224" s="165"/>
    </row>
    <row r="225" spans="1:25" s="80" customFormat="1" ht="225" x14ac:dyDescent="0.2">
      <c r="A225" s="1">
        <v>5</v>
      </c>
      <c r="B225" s="125" t="s">
        <v>342</v>
      </c>
      <c r="C225" s="2" t="s">
        <v>861</v>
      </c>
      <c r="D225" s="69" t="s">
        <v>337</v>
      </c>
      <c r="E225" s="44" t="s">
        <v>328</v>
      </c>
      <c r="F225" s="44">
        <v>50</v>
      </c>
      <c r="G225" s="44">
        <v>50</v>
      </c>
      <c r="H225" s="8">
        <v>57</v>
      </c>
      <c r="I225" s="8">
        <v>50</v>
      </c>
      <c r="J225" s="47">
        <v>5670</v>
      </c>
      <c r="K225" s="2"/>
      <c r="L225" s="9">
        <f>3000+1170+1500</f>
        <v>5670</v>
      </c>
      <c r="M225" s="2" t="s">
        <v>500</v>
      </c>
      <c r="N225" s="12" t="s">
        <v>862</v>
      </c>
      <c r="O225" s="2" t="s">
        <v>717</v>
      </c>
      <c r="P225" s="2" t="s">
        <v>503</v>
      </c>
      <c r="Q225" s="2" t="s">
        <v>499</v>
      </c>
      <c r="R225" s="2"/>
      <c r="U225" s="165"/>
    </row>
    <row r="226" spans="1:25" ht="14.25" x14ac:dyDescent="0.2">
      <c r="A226" s="203" t="s">
        <v>37</v>
      </c>
      <c r="B226" s="204"/>
      <c r="C226" s="203"/>
      <c r="D226" s="203"/>
      <c r="E226" s="203"/>
      <c r="F226" s="203"/>
      <c r="G226" s="203"/>
      <c r="H226" s="203"/>
      <c r="I226" s="203"/>
      <c r="J226" s="203"/>
      <c r="K226" s="203"/>
      <c r="L226" s="203"/>
      <c r="M226" s="203"/>
      <c r="N226" s="203"/>
      <c r="O226" s="203"/>
      <c r="P226" s="203"/>
      <c r="Q226" s="203"/>
      <c r="R226" s="203"/>
      <c r="S226" s="197">
        <f>SUM(H227:H231)</f>
        <v>180</v>
      </c>
      <c r="T226" s="197">
        <f t="shared" ref="T226" si="5">SUM(I227:I231)</f>
        <v>155</v>
      </c>
      <c r="U226" s="104">
        <f>SUM(L227:L231)</f>
        <v>31800.26</v>
      </c>
      <c r="V226" s="197"/>
      <c r="X226" s="197"/>
      <c r="Y226" s="197"/>
    </row>
    <row r="227" spans="1:25" s="80" customFormat="1" ht="195" x14ac:dyDescent="0.2">
      <c r="A227" s="1">
        <v>1</v>
      </c>
      <c r="B227" s="33" t="s">
        <v>346</v>
      </c>
      <c r="C227" s="2" t="s">
        <v>854</v>
      </c>
      <c r="D227" s="71" t="s">
        <v>343</v>
      </c>
      <c r="E227" s="2" t="s">
        <v>328</v>
      </c>
      <c r="F227" s="44">
        <v>40</v>
      </c>
      <c r="G227" s="44">
        <v>35</v>
      </c>
      <c r="H227" s="8">
        <v>40</v>
      </c>
      <c r="I227" s="8">
        <v>35</v>
      </c>
      <c r="J227" s="154">
        <v>5800.46</v>
      </c>
      <c r="K227" s="2"/>
      <c r="L227" s="9">
        <f>2400+2400.46+1000</f>
        <v>5800.46</v>
      </c>
      <c r="M227" s="2" t="s">
        <v>541</v>
      </c>
      <c r="N227" s="12" t="s">
        <v>855</v>
      </c>
      <c r="O227" s="2" t="s">
        <v>503</v>
      </c>
      <c r="P227" s="2" t="s">
        <v>856</v>
      </c>
      <c r="Q227" s="2" t="s">
        <v>499</v>
      </c>
      <c r="R227" s="3" t="s">
        <v>1215</v>
      </c>
      <c r="U227" s="165"/>
    </row>
    <row r="228" spans="1:25" s="80" customFormat="1" ht="315" x14ac:dyDescent="0.2">
      <c r="A228" s="1">
        <v>2</v>
      </c>
      <c r="B228" s="33" t="s">
        <v>347</v>
      </c>
      <c r="C228" s="2" t="s">
        <v>689</v>
      </c>
      <c r="D228" s="71" t="s">
        <v>482</v>
      </c>
      <c r="E228" s="2" t="s">
        <v>328</v>
      </c>
      <c r="F228" s="44">
        <v>30</v>
      </c>
      <c r="G228" s="44">
        <v>25</v>
      </c>
      <c r="H228" s="8">
        <v>30</v>
      </c>
      <c r="I228" s="8">
        <v>25</v>
      </c>
      <c r="J228" s="154">
        <v>4370.33</v>
      </c>
      <c r="K228" s="2" t="s">
        <v>541</v>
      </c>
      <c r="L228" s="9">
        <f>1800+1820.33+750</f>
        <v>4370.33</v>
      </c>
      <c r="M228" s="2" t="s">
        <v>541</v>
      </c>
      <c r="N228" s="12" t="s">
        <v>707</v>
      </c>
      <c r="O228" s="2" t="s">
        <v>503</v>
      </c>
      <c r="P228" s="2" t="s">
        <v>708</v>
      </c>
      <c r="Q228" s="2" t="s">
        <v>499</v>
      </c>
      <c r="R228" s="3" t="s">
        <v>1215</v>
      </c>
      <c r="U228" s="165"/>
    </row>
    <row r="229" spans="1:25" s="80" customFormat="1" ht="373.5" customHeight="1" x14ac:dyDescent="0.2">
      <c r="A229" s="1">
        <v>3</v>
      </c>
      <c r="B229" s="33" t="s">
        <v>348</v>
      </c>
      <c r="C229" s="2" t="s">
        <v>771</v>
      </c>
      <c r="D229" s="71" t="s">
        <v>344</v>
      </c>
      <c r="E229" s="2" t="s">
        <v>328</v>
      </c>
      <c r="F229" s="44">
        <v>40</v>
      </c>
      <c r="G229" s="44">
        <v>35</v>
      </c>
      <c r="H229" s="8">
        <v>40</v>
      </c>
      <c r="I229" s="8">
        <v>35</v>
      </c>
      <c r="J229" s="154">
        <v>9433.35</v>
      </c>
      <c r="K229" s="2"/>
      <c r="L229" s="9">
        <f>2400+1200+833.35+4000+1000</f>
        <v>9433.35</v>
      </c>
      <c r="M229" s="2" t="s">
        <v>541</v>
      </c>
      <c r="N229" s="12" t="s">
        <v>772</v>
      </c>
      <c r="O229" s="2" t="s">
        <v>503</v>
      </c>
      <c r="P229" s="2" t="s">
        <v>773</v>
      </c>
      <c r="Q229" s="2" t="s">
        <v>499</v>
      </c>
      <c r="R229" s="3" t="s">
        <v>1215</v>
      </c>
      <c r="U229" s="165"/>
    </row>
    <row r="230" spans="1:25" s="80" customFormat="1" ht="225" x14ac:dyDescent="0.2">
      <c r="A230" s="1">
        <v>4</v>
      </c>
      <c r="B230" s="33" t="s">
        <v>349</v>
      </c>
      <c r="C230" s="2" t="s">
        <v>1168</v>
      </c>
      <c r="D230" s="71" t="s">
        <v>345</v>
      </c>
      <c r="E230" s="2" t="s">
        <v>328</v>
      </c>
      <c r="F230" s="44">
        <v>30</v>
      </c>
      <c r="G230" s="44">
        <v>25</v>
      </c>
      <c r="H230" s="8">
        <v>30</v>
      </c>
      <c r="I230" s="8">
        <v>25</v>
      </c>
      <c r="J230" s="47">
        <v>5950</v>
      </c>
      <c r="K230" s="2"/>
      <c r="L230" s="9">
        <f>1800+900+1486.8+1000+750</f>
        <v>5936.8</v>
      </c>
      <c r="M230" s="2" t="s">
        <v>541</v>
      </c>
      <c r="N230" s="12" t="s">
        <v>1169</v>
      </c>
      <c r="O230" s="2" t="s">
        <v>503</v>
      </c>
      <c r="P230" s="2" t="s">
        <v>1170</v>
      </c>
      <c r="Q230" s="2" t="s">
        <v>499</v>
      </c>
      <c r="R230" s="3"/>
      <c r="U230" s="165"/>
    </row>
    <row r="231" spans="1:25" s="80" customFormat="1" ht="150" x14ac:dyDescent="0.2">
      <c r="A231" s="157">
        <v>5</v>
      </c>
      <c r="B231" s="56" t="s">
        <v>1220</v>
      </c>
      <c r="C231" s="2" t="s">
        <v>1283</v>
      </c>
      <c r="D231" s="158" t="s">
        <v>1219</v>
      </c>
      <c r="E231" s="56"/>
      <c r="F231" s="155">
        <v>40</v>
      </c>
      <c r="G231" s="155">
        <v>35</v>
      </c>
      <c r="H231" s="8">
        <v>40</v>
      </c>
      <c r="I231" s="8">
        <v>35</v>
      </c>
      <c r="J231" s="156">
        <v>6965.86</v>
      </c>
      <c r="K231" s="2"/>
      <c r="L231" s="9">
        <f>2400+2159.32+500+1200</f>
        <v>6259.32</v>
      </c>
      <c r="M231" s="2" t="s">
        <v>541</v>
      </c>
      <c r="N231" s="12" t="s">
        <v>1284</v>
      </c>
      <c r="O231" s="2" t="s">
        <v>503</v>
      </c>
      <c r="P231" s="2" t="s">
        <v>1285</v>
      </c>
      <c r="Q231" s="2" t="s">
        <v>499</v>
      </c>
      <c r="R231" s="3" t="s">
        <v>1216</v>
      </c>
      <c r="U231" s="165"/>
    </row>
    <row r="232" spans="1:25" ht="14.25" x14ac:dyDescent="0.2">
      <c r="A232" s="203" t="s">
        <v>97</v>
      </c>
      <c r="B232" s="204"/>
      <c r="C232" s="203"/>
      <c r="D232" s="203"/>
      <c r="E232" s="203"/>
      <c r="F232" s="203"/>
      <c r="G232" s="203"/>
      <c r="H232" s="203"/>
      <c r="I232" s="203"/>
      <c r="J232" s="203"/>
      <c r="K232" s="203"/>
      <c r="L232" s="203"/>
      <c r="M232" s="203"/>
      <c r="N232" s="203"/>
      <c r="O232" s="203"/>
      <c r="P232" s="203"/>
      <c r="Q232" s="203"/>
      <c r="R232" s="203"/>
      <c r="S232" s="197">
        <f>SUM(H233:H235)</f>
        <v>200</v>
      </c>
      <c r="T232" s="197">
        <f t="shared" ref="T232" si="6">SUM(I233:I235)</f>
        <v>200</v>
      </c>
      <c r="U232" s="104">
        <f>SUM(L233:L235)</f>
        <v>22500</v>
      </c>
      <c r="V232" s="197"/>
    </row>
    <row r="233" spans="1:25" s="80" customFormat="1" ht="180" x14ac:dyDescent="0.2">
      <c r="A233" s="1">
        <v>1</v>
      </c>
      <c r="B233" s="46" t="s">
        <v>803</v>
      </c>
      <c r="C233" s="2" t="s">
        <v>1053</v>
      </c>
      <c r="D233" s="69" t="s">
        <v>483</v>
      </c>
      <c r="E233" s="6" t="s">
        <v>333</v>
      </c>
      <c r="F233" s="46">
        <v>50</v>
      </c>
      <c r="G233" s="46">
        <v>50</v>
      </c>
      <c r="H233" s="8">
        <v>50</v>
      </c>
      <c r="I233" s="8">
        <v>50</v>
      </c>
      <c r="J233" s="59">
        <v>5750</v>
      </c>
      <c r="K233" s="2"/>
      <c r="L233" s="9">
        <f>3000+2750</f>
        <v>5750</v>
      </c>
      <c r="M233" s="2" t="s">
        <v>496</v>
      </c>
      <c r="N233" s="12" t="s">
        <v>1054</v>
      </c>
      <c r="O233" s="2" t="s">
        <v>500</v>
      </c>
      <c r="P233" s="2" t="s">
        <v>868</v>
      </c>
      <c r="Q233" s="2" t="s">
        <v>499</v>
      </c>
      <c r="R233" s="3" t="s">
        <v>801</v>
      </c>
      <c r="U233" s="165"/>
    </row>
    <row r="234" spans="1:25" s="80" customFormat="1" ht="285" x14ac:dyDescent="0.2">
      <c r="A234" s="1">
        <v>2</v>
      </c>
      <c r="B234" s="46" t="s">
        <v>352</v>
      </c>
      <c r="C234" s="2" t="s">
        <v>866</v>
      </c>
      <c r="D234" s="69" t="s">
        <v>350</v>
      </c>
      <c r="E234" s="6" t="s">
        <v>333</v>
      </c>
      <c r="F234" s="46">
        <v>100</v>
      </c>
      <c r="G234" s="46">
        <v>100</v>
      </c>
      <c r="H234" s="8">
        <v>100</v>
      </c>
      <c r="I234" s="8">
        <v>100</v>
      </c>
      <c r="J234" s="59">
        <v>11000</v>
      </c>
      <c r="K234" s="2"/>
      <c r="L234" s="9">
        <f>5000+6000</f>
        <v>11000</v>
      </c>
      <c r="M234" s="2" t="s">
        <v>496</v>
      </c>
      <c r="N234" s="12" t="s">
        <v>867</v>
      </c>
      <c r="O234" s="2" t="s">
        <v>500</v>
      </c>
      <c r="P234" s="2" t="s">
        <v>868</v>
      </c>
      <c r="Q234" s="2" t="s">
        <v>499</v>
      </c>
      <c r="R234" s="2"/>
      <c r="U234" s="165"/>
    </row>
    <row r="235" spans="1:25" s="80" customFormat="1" ht="180" x14ac:dyDescent="0.2">
      <c r="A235" s="1">
        <v>3</v>
      </c>
      <c r="B235" s="46" t="s">
        <v>353</v>
      </c>
      <c r="C235" s="2" t="s">
        <v>933</v>
      </c>
      <c r="D235" s="123" t="s">
        <v>351</v>
      </c>
      <c r="E235" s="6" t="s">
        <v>333</v>
      </c>
      <c r="F235" s="46">
        <v>50</v>
      </c>
      <c r="G235" s="46">
        <v>50</v>
      </c>
      <c r="H235" s="8">
        <v>50</v>
      </c>
      <c r="I235" s="8">
        <v>50</v>
      </c>
      <c r="J235" s="59">
        <v>5750</v>
      </c>
      <c r="K235" s="2"/>
      <c r="L235" s="9">
        <f>3000+2750</f>
        <v>5750</v>
      </c>
      <c r="M235" s="2" t="s">
        <v>496</v>
      </c>
      <c r="N235" s="12" t="s">
        <v>934</v>
      </c>
      <c r="O235" s="2" t="s">
        <v>500</v>
      </c>
      <c r="P235" s="2" t="s">
        <v>868</v>
      </c>
      <c r="Q235" s="2" t="s">
        <v>499</v>
      </c>
      <c r="R235" s="3"/>
      <c r="U235" s="165"/>
    </row>
    <row r="236" spans="1:25" ht="14.25" x14ac:dyDescent="0.2">
      <c r="A236" s="203" t="s">
        <v>38</v>
      </c>
      <c r="B236" s="204"/>
      <c r="C236" s="203"/>
      <c r="D236" s="203"/>
      <c r="E236" s="203"/>
      <c r="F236" s="203"/>
      <c r="G236" s="203"/>
      <c r="H236" s="203"/>
      <c r="I236" s="203"/>
      <c r="J236" s="203"/>
      <c r="K236" s="203"/>
      <c r="L236" s="203"/>
      <c r="M236" s="203"/>
      <c r="N236" s="203"/>
      <c r="O236" s="203"/>
      <c r="P236" s="203"/>
      <c r="Q236" s="203"/>
      <c r="R236" s="203"/>
      <c r="S236" s="197">
        <f>SUM(H237:H239)</f>
        <v>231</v>
      </c>
      <c r="T236" s="197">
        <f t="shared" ref="T236" si="7">SUM(I237:I239)</f>
        <v>204</v>
      </c>
      <c r="U236" s="104">
        <f>SUM(L237:L239)</f>
        <v>29250</v>
      </c>
      <c r="V236" s="197"/>
      <c r="X236" s="197"/>
    </row>
    <row r="237" spans="1:25" s="80" customFormat="1" ht="165" x14ac:dyDescent="0.2">
      <c r="A237" s="1">
        <v>1</v>
      </c>
      <c r="B237" s="107" t="s">
        <v>871</v>
      </c>
      <c r="C237" s="2" t="s">
        <v>857</v>
      </c>
      <c r="D237" s="69" t="s">
        <v>354</v>
      </c>
      <c r="E237" s="6" t="s">
        <v>328</v>
      </c>
      <c r="F237" s="46">
        <v>60</v>
      </c>
      <c r="G237" s="46">
        <v>55</v>
      </c>
      <c r="H237" s="8">
        <v>62</v>
      </c>
      <c r="I237" s="8">
        <v>55</v>
      </c>
      <c r="J237" s="59">
        <v>10600</v>
      </c>
      <c r="K237" s="2"/>
      <c r="L237" s="9">
        <f>3600+2500+2000+2500</f>
        <v>10600</v>
      </c>
      <c r="M237" s="2" t="s">
        <v>496</v>
      </c>
      <c r="N237" s="12" t="s">
        <v>858</v>
      </c>
      <c r="O237" s="2" t="s">
        <v>859</v>
      </c>
      <c r="P237" s="2" t="s">
        <v>860</v>
      </c>
      <c r="Q237" s="2" t="s">
        <v>499</v>
      </c>
      <c r="R237" s="3"/>
      <c r="U237" s="165"/>
    </row>
    <row r="238" spans="1:25" s="80" customFormat="1" ht="135" x14ac:dyDescent="0.2">
      <c r="A238" s="1">
        <v>2</v>
      </c>
      <c r="B238" s="107" t="s">
        <v>356</v>
      </c>
      <c r="C238" s="2" t="s">
        <v>1055</v>
      </c>
      <c r="D238" s="69" t="s">
        <v>355</v>
      </c>
      <c r="E238" s="6" t="s">
        <v>328</v>
      </c>
      <c r="F238" s="46">
        <v>70</v>
      </c>
      <c r="G238" s="46">
        <v>64</v>
      </c>
      <c r="H238" s="8">
        <v>70</v>
      </c>
      <c r="I238" s="8">
        <v>64</v>
      </c>
      <c r="J238" s="59">
        <v>10750</v>
      </c>
      <c r="K238" s="2"/>
      <c r="L238" s="9">
        <f>4200+1550+2500+2500</f>
        <v>10750</v>
      </c>
      <c r="M238" s="2" t="s">
        <v>496</v>
      </c>
      <c r="N238" s="12" t="s">
        <v>1056</v>
      </c>
      <c r="O238" s="2" t="s">
        <v>500</v>
      </c>
      <c r="P238" s="2" t="s">
        <v>1057</v>
      </c>
      <c r="Q238" s="2" t="s">
        <v>499</v>
      </c>
      <c r="R238" s="2"/>
      <c r="U238" s="165"/>
    </row>
    <row r="239" spans="1:25" s="80" customFormat="1" ht="120" x14ac:dyDescent="0.2">
      <c r="A239" s="1">
        <v>3</v>
      </c>
      <c r="B239" s="107" t="s">
        <v>357</v>
      </c>
      <c r="C239" s="2" t="s">
        <v>1269</v>
      </c>
      <c r="D239" s="69" t="s">
        <v>467</v>
      </c>
      <c r="E239" s="6" t="s">
        <v>328</v>
      </c>
      <c r="F239" s="46">
        <v>90</v>
      </c>
      <c r="G239" s="46">
        <v>85</v>
      </c>
      <c r="H239" s="8">
        <v>99</v>
      </c>
      <c r="I239" s="8">
        <v>85</v>
      </c>
      <c r="J239" s="59">
        <v>7900</v>
      </c>
      <c r="K239" s="2"/>
      <c r="L239" s="9">
        <f>5400+2000+500</f>
        <v>7900</v>
      </c>
      <c r="M239" s="2" t="s">
        <v>496</v>
      </c>
      <c r="N239" s="12" t="s">
        <v>1270</v>
      </c>
      <c r="O239" s="2" t="s">
        <v>500</v>
      </c>
      <c r="P239" s="2" t="s">
        <v>1057</v>
      </c>
      <c r="Q239" s="2" t="s">
        <v>499</v>
      </c>
      <c r="R239" s="2"/>
      <c r="U239" s="165"/>
    </row>
    <row r="240" spans="1:25" ht="14.25" x14ac:dyDescent="0.2">
      <c r="A240" s="203" t="s">
        <v>39</v>
      </c>
      <c r="B240" s="204"/>
      <c r="C240" s="203"/>
      <c r="D240" s="203"/>
      <c r="E240" s="203"/>
      <c r="F240" s="203"/>
      <c r="G240" s="203"/>
      <c r="H240" s="203"/>
      <c r="I240" s="203"/>
      <c r="J240" s="203"/>
      <c r="K240" s="203"/>
      <c r="L240" s="203"/>
      <c r="M240" s="203"/>
      <c r="N240" s="203"/>
      <c r="O240" s="203"/>
      <c r="P240" s="203"/>
      <c r="Q240" s="203"/>
      <c r="R240" s="203"/>
      <c r="S240" s="197">
        <f>SUM(H241:H244)</f>
        <v>180</v>
      </c>
      <c r="T240" s="197">
        <f t="shared" ref="T240" si="8">SUM(I241:I244)</f>
        <v>154</v>
      </c>
      <c r="U240" s="104">
        <f>SUM(L241:L244)</f>
        <v>30150</v>
      </c>
      <c r="V240" s="197"/>
      <c r="X240" s="197"/>
    </row>
    <row r="241" spans="1:24" s="80" customFormat="1" ht="120" x14ac:dyDescent="0.2">
      <c r="A241" s="1">
        <v>1</v>
      </c>
      <c r="B241" s="51" t="s">
        <v>494</v>
      </c>
      <c r="C241" s="2" t="s">
        <v>916</v>
      </c>
      <c r="D241" s="71" t="s">
        <v>358</v>
      </c>
      <c r="E241" s="48" t="s">
        <v>328</v>
      </c>
      <c r="F241" s="48">
        <v>60</v>
      </c>
      <c r="G241" s="48">
        <v>50</v>
      </c>
      <c r="H241" s="8">
        <v>60</v>
      </c>
      <c r="I241" s="8">
        <v>50</v>
      </c>
      <c r="J241" s="60">
        <v>14000</v>
      </c>
      <c r="K241" s="2"/>
      <c r="L241" s="9">
        <f>3600+2000+4000+4400</f>
        <v>14000</v>
      </c>
      <c r="M241" s="2" t="s">
        <v>500</v>
      </c>
      <c r="N241" s="12" t="s">
        <v>917</v>
      </c>
      <c r="O241" s="2" t="s">
        <v>596</v>
      </c>
      <c r="P241" s="2" t="s">
        <v>500</v>
      </c>
      <c r="Q241" s="2" t="s">
        <v>499</v>
      </c>
      <c r="R241" s="3"/>
      <c r="U241" s="165"/>
    </row>
    <row r="242" spans="1:24" s="80" customFormat="1" ht="150" x14ac:dyDescent="0.2">
      <c r="A242" s="1">
        <v>2</v>
      </c>
      <c r="B242" s="128" t="s">
        <v>360</v>
      </c>
      <c r="C242" s="2" t="s">
        <v>587</v>
      </c>
      <c r="D242" s="71" t="s">
        <v>359</v>
      </c>
      <c r="E242" s="49" t="s">
        <v>333</v>
      </c>
      <c r="F242" s="44">
        <v>50</v>
      </c>
      <c r="G242" s="44">
        <v>40</v>
      </c>
      <c r="H242" s="8">
        <v>50</v>
      </c>
      <c r="I242" s="8">
        <v>40</v>
      </c>
      <c r="J242" s="47">
        <v>10000</v>
      </c>
      <c r="K242" s="2"/>
      <c r="L242" s="9">
        <f>3000+3077+1000</f>
        <v>7077</v>
      </c>
      <c r="M242" s="2" t="s">
        <v>500</v>
      </c>
      <c r="N242" s="12" t="s">
        <v>702</v>
      </c>
      <c r="O242" s="2" t="s">
        <v>596</v>
      </c>
      <c r="P242" s="2" t="s">
        <v>500</v>
      </c>
      <c r="Q242" s="2" t="s">
        <v>499</v>
      </c>
      <c r="R242" s="3"/>
      <c r="U242" s="165"/>
    </row>
    <row r="243" spans="1:24" s="80" customFormat="1" ht="150" x14ac:dyDescent="0.2">
      <c r="A243" s="1">
        <v>3</v>
      </c>
      <c r="B243" s="128" t="s">
        <v>360</v>
      </c>
      <c r="C243" s="2" t="s">
        <v>587</v>
      </c>
      <c r="D243" s="71" t="s">
        <v>493</v>
      </c>
      <c r="E243" s="48" t="s">
        <v>333</v>
      </c>
      <c r="F243" s="48">
        <v>30</v>
      </c>
      <c r="G243" s="48">
        <v>30</v>
      </c>
      <c r="H243" s="8">
        <v>30</v>
      </c>
      <c r="I243" s="8">
        <v>30</v>
      </c>
      <c r="J243" s="60">
        <v>6150</v>
      </c>
      <c r="K243" s="2"/>
      <c r="L243" s="9">
        <f>1800+600</f>
        <v>2400</v>
      </c>
      <c r="M243" s="2" t="s">
        <v>500</v>
      </c>
      <c r="N243" s="12" t="s">
        <v>702</v>
      </c>
      <c r="O243" s="2" t="s">
        <v>596</v>
      </c>
      <c r="P243" s="2" t="s">
        <v>500</v>
      </c>
      <c r="Q243" s="2" t="s">
        <v>499</v>
      </c>
      <c r="R243" s="3"/>
      <c r="U243" s="165"/>
    </row>
    <row r="244" spans="1:24" s="80" customFormat="1" ht="150" x14ac:dyDescent="0.2">
      <c r="A244" s="193">
        <v>4</v>
      </c>
      <c r="B244" s="194"/>
      <c r="C244" s="56" t="s">
        <v>1517</v>
      </c>
      <c r="D244" s="158" t="s">
        <v>1513</v>
      </c>
      <c r="E244" s="155" t="s">
        <v>333</v>
      </c>
      <c r="F244" s="155"/>
      <c r="G244" s="155"/>
      <c r="H244" s="195">
        <v>40</v>
      </c>
      <c r="I244" s="195">
        <v>34</v>
      </c>
      <c r="J244" s="156"/>
      <c r="K244" s="56"/>
      <c r="L244" s="109">
        <f>2500+2573+1600</f>
        <v>6673</v>
      </c>
      <c r="M244" s="56" t="s">
        <v>500</v>
      </c>
      <c r="N244" s="73" t="s">
        <v>1515</v>
      </c>
      <c r="O244" s="56" t="s">
        <v>503</v>
      </c>
      <c r="P244" s="56" t="s">
        <v>1516</v>
      </c>
      <c r="Q244" s="56" t="s">
        <v>499</v>
      </c>
      <c r="R244" s="56" t="s">
        <v>1514</v>
      </c>
      <c r="U244" s="165"/>
    </row>
    <row r="245" spans="1:24" ht="14.25" x14ac:dyDescent="0.2">
      <c r="A245" s="203" t="s">
        <v>120</v>
      </c>
      <c r="B245" s="204"/>
      <c r="C245" s="203"/>
      <c r="D245" s="203"/>
      <c r="E245" s="203"/>
      <c r="F245" s="203"/>
      <c r="G245" s="203"/>
      <c r="H245" s="203"/>
      <c r="I245" s="203"/>
      <c r="J245" s="203"/>
      <c r="K245" s="203"/>
      <c r="L245" s="203"/>
      <c r="M245" s="203"/>
      <c r="N245" s="203"/>
      <c r="O245" s="203"/>
      <c r="P245" s="203"/>
      <c r="Q245" s="203"/>
      <c r="R245" s="203"/>
      <c r="S245" s="197">
        <f>SUM(H246:H249)</f>
        <v>249</v>
      </c>
      <c r="T245" s="197">
        <f t="shared" ref="T245" si="9">SUM(I246:I249)</f>
        <v>194</v>
      </c>
      <c r="U245" s="104">
        <f>SUM(L246:L249)</f>
        <v>27000</v>
      </c>
      <c r="V245" s="197"/>
      <c r="X245" s="197"/>
    </row>
    <row r="246" spans="1:24" s="80" customFormat="1" ht="120" x14ac:dyDescent="0.2">
      <c r="A246" s="1">
        <v>1</v>
      </c>
      <c r="B246" s="33" t="s">
        <v>362</v>
      </c>
      <c r="C246" s="2" t="s">
        <v>910</v>
      </c>
      <c r="D246" s="69" t="s">
        <v>575</v>
      </c>
      <c r="E246" s="6"/>
      <c r="F246" s="44">
        <v>60</v>
      </c>
      <c r="G246" s="44">
        <v>60</v>
      </c>
      <c r="H246" s="8">
        <v>61</v>
      </c>
      <c r="I246" s="8">
        <v>45</v>
      </c>
      <c r="J246" s="47">
        <v>8400</v>
      </c>
      <c r="K246" s="2"/>
      <c r="L246" s="9">
        <f>3600+2600+1000</f>
        <v>7200</v>
      </c>
      <c r="M246" s="2" t="s">
        <v>500</v>
      </c>
      <c r="N246" s="12" t="s">
        <v>911</v>
      </c>
      <c r="O246" s="2" t="s">
        <v>912</v>
      </c>
      <c r="P246" s="2" t="s">
        <v>500</v>
      </c>
      <c r="Q246" s="2" t="s">
        <v>499</v>
      </c>
      <c r="R246" s="3"/>
      <c r="U246" s="165"/>
    </row>
    <row r="247" spans="1:24" s="80" customFormat="1" ht="180" x14ac:dyDescent="0.2">
      <c r="A247" s="1">
        <v>2</v>
      </c>
      <c r="B247" s="33" t="s">
        <v>1034</v>
      </c>
      <c r="C247" s="2" t="s">
        <v>1208</v>
      </c>
      <c r="D247" s="69" t="s">
        <v>361</v>
      </c>
      <c r="E247" s="6" t="s">
        <v>328</v>
      </c>
      <c r="F247" s="44">
        <v>70</v>
      </c>
      <c r="G247" s="44">
        <v>70</v>
      </c>
      <c r="H247" s="8">
        <v>70</v>
      </c>
      <c r="I247" s="8">
        <v>68</v>
      </c>
      <c r="J247" s="47">
        <v>8000</v>
      </c>
      <c r="K247" s="2"/>
      <c r="L247" s="9">
        <f>4200+2800+1000</f>
        <v>8000</v>
      </c>
      <c r="M247" s="2" t="s">
        <v>500</v>
      </c>
      <c r="N247" s="12" t="s">
        <v>1209</v>
      </c>
      <c r="O247" s="2" t="s">
        <v>912</v>
      </c>
      <c r="P247" s="2" t="s">
        <v>500</v>
      </c>
      <c r="Q247" s="2" t="s">
        <v>499</v>
      </c>
      <c r="R247" s="3" t="s">
        <v>1033</v>
      </c>
      <c r="S247" s="165"/>
      <c r="U247" s="165"/>
    </row>
    <row r="248" spans="1:24" s="80" customFormat="1" ht="180" x14ac:dyDescent="0.2">
      <c r="A248" s="1">
        <v>3</v>
      </c>
      <c r="B248" s="33" t="s">
        <v>1090</v>
      </c>
      <c r="C248" s="2" t="s">
        <v>1260</v>
      </c>
      <c r="D248" s="69" t="s">
        <v>573</v>
      </c>
      <c r="E248" s="6"/>
      <c r="F248" s="44">
        <v>60</v>
      </c>
      <c r="G248" s="44">
        <v>60</v>
      </c>
      <c r="H248" s="8">
        <v>88</v>
      </c>
      <c r="I248" s="8">
        <v>55</v>
      </c>
      <c r="J248" s="47">
        <v>8200</v>
      </c>
      <c r="K248" s="2"/>
      <c r="L248" s="9">
        <f>3600+2400+1000+1200</f>
        <v>8200</v>
      </c>
      <c r="M248" s="2" t="s">
        <v>500</v>
      </c>
      <c r="N248" s="12" t="s">
        <v>1261</v>
      </c>
      <c r="O248" s="2" t="s">
        <v>912</v>
      </c>
      <c r="P248" s="2" t="s">
        <v>500</v>
      </c>
      <c r="Q248" s="2" t="s">
        <v>499</v>
      </c>
      <c r="R248" s="3" t="s">
        <v>1210</v>
      </c>
      <c r="S248" s="165"/>
      <c r="U248" s="165"/>
    </row>
    <row r="249" spans="1:24" s="80" customFormat="1" ht="133.5" customHeight="1" x14ac:dyDescent="0.2">
      <c r="A249" s="1">
        <v>4</v>
      </c>
      <c r="B249" s="33" t="s">
        <v>806</v>
      </c>
      <c r="C249" s="2" t="s">
        <v>1206</v>
      </c>
      <c r="D249" s="69" t="s">
        <v>574</v>
      </c>
      <c r="E249" s="6" t="s">
        <v>328</v>
      </c>
      <c r="F249" s="44">
        <v>30</v>
      </c>
      <c r="G249" s="44">
        <v>30</v>
      </c>
      <c r="H249" s="8">
        <v>30</v>
      </c>
      <c r="I249" s="8">
        <v>26</v>
      </c>
      <c r="J249" s="47">
        <v>2400</v>
      </c>
      <c r="K249" s="2"/>
      <c r="L249" s="42">
        <f>1800+1200+600</f>
        <v>3600</v>
      </c>
      <c r="M249" s="2" t="s">
        <v>500</v>
      </c>
      <c r="N249" s="12" t="s">
        <v>1207</v>
      </c>
      <c r="O249" s="2" t="s">
        <v>912</v>
      </c>
      <c r="P249" s="2" t="s">
        <v>500</v>
      </c>
      <c r="Q249" s="2" t="s">
        <v>499</v>
      </c>
      <c r="R249" s="56" t="s">
        <v>801</v>
      </c>
      <c r="U249" s="165"/>
    </row>
    <row r="250" spans="1:24" ht="14.25" x14ac:dyDescent="0.2">
      <c r="A250" s="203" t="s">
        <v>115</v>
      </c>
      <c r="B250" s="204"/>
      <c r="C250" s="203"/>
      <c r="D250" s="203"/>
      <c r="E250" s="203"/>
      <c r="F250" s="203"/>
      <c r="G250" s="203"/>
      <c r="H250" s="203"/>
      <c r="I250" s="203"/>
      <c r="J250" s="203"/>
      <c r="K250" s="203"/>
      <c r="L250" s="203"/>
      <c r="M250" s="203"/>
      <c r="N250" s="203"/>
      <c r="O250" s="203"/>
      <c r="P250" s="203"/>
      <c r="Q250" s="203"/>
      <c r="R250" s="203"/>
      <c r="S250" s="197">
        <f>SUM(H251:H252)</f>
        <v>45</v>
      </c>
      <c r="T250" s="197">
        <f t="shared" ref="T250" si="10">SUM(I251:I252)</f>
        <v>45</v>
      </c>
      <c r="U250" s="104">
        <f>SUM(L251:L252)</f>
        <v>29250</v>
      </c>
      <c r="V250" s="197"/>
      <c r="X250" s="197"/>
    </row>
    <row r="251" spans="1:24" s="80" customFormat="1" ht="90" x14ac:dyDescent="0.2">
      <c r="A251" s="1">
        <v>1</v>
      </c>
      <c r="B251" s="2" t="s">
        <v>364</v>
      </c>
      <c r="C251" s="2" t="s">
        <v>709</v>
      </c>
      <c r="D251" s="69" t="s">
        <v>484</v>
      </c>
      <c r="E251" s="6" t="s">
        <v>333</v>
      </c>
      <c r="F251" s="33">
        <v>25</v>
      </c>
      <c r="G251" s="33">
        <v>25</v>
      </c>
      <c r="H251" s="8">
        <v>25</v>
      </c>
      <c r="I251" s="8">
        <v>25</v>
      </c>
      <c r="J251" s="57">
        <v>15750</v>
      </c>
      <c r="K251" s="2"/>
      <c r="L251" s="9">
        <f>3000+10000+2750</f>
        <v>15750</v>
      </c>
      <c r="M251" s="2" t="s">
        <v>496</v>
      </c>
      <c r="N251" s="12" t="s">
        <v>710</v>
      </c>
      <c r="O251" s="2" t="s">
        <v>711</v>
      </c>
      <c r="P251" s="2" t="s">
        <v>711</v>
      </c>
      <c r="Q251" s="2" t="s">
        <v>499</v>
      </c>
      <c r="R251" s="2"/>
      <c r="U251" s="165"/>
    </row>
    <row r="252" spans="1:24" s="80" customFormat="1" ht="105" x14ac:dyDescent="0.2">
      <c r="A252" s="1">
        <v>2</v>
      </c>
      <c r="B252" s="2" t="s">
        <v>523</v>
      </c>
      <c r="C252" s="2" t="s">
        <v>774</v>
      </c>
      <c r="D252" s="69" t="s">
        <v>363</v>
      </c>
      <c r="E252" s="6" t="s">
        <v>333</v>
      </c>
      <c r="F252" s="33">
        <v>20</v>
      </c>
      <c r="G252" s="33">
        <v>20</v>
      </c>
      <c r="H252" s="8">
        <v>20</v>
      </c>
      <c r="I252" s="8">
        <v>20</v>
      </c>
      <c r="J252" s="57">
        <f>2400+8000+3100</f>
        <v>13500</v>
      </c>
      <c r="K252" s="2"/>
      <c r="L252" s="9">
        <f>2400+8000+3100</f>
        <v>13500</v>
      </c>
      <c r="M252" s="2" t="s">
        <v>496</v>
      </c>
      <c r="N252" s="12" t="s">
        <v>775</v>
      </c>
      <c r="O252" s="2" t="s">
        <v>776</v>
      </c>
      <c r="P252" s="2" t="s">
        <v>776</v>
      </c>
      <c r="Q252" s="2" t="s">
        <v>499</v>
      </c>
      <c r="R252" s="2"/>
      <c r="U252" s="165"/>
    </row>
    <row r="253" spans="1:24" ht="14.25" x14ac:dyDescent="0.2">
      <c r="A253" s="203" t="s">
        <v>121</v>
      </c>
      <c r="B253" s="204"/>
      <c r="C253" s="203"/>
      <c r="D253" s="203"/>
      <c r="E253" s="203"/>
      <c r="F253" s="203"/>
      <c r="G253" s="203"/>
      <c r="H253" s="203"/>
      <c r="I253" s="203"/>
      <c r="J253" s="203"/>
      <c r="K253" s="203"/>
      <c r="L253" s="203"/>
      <c r="M253" s="203"/>
      <c r="N253" s="203"/>
      <c r="O253" s="203"/>
      <c r="P253" s="203"/>
      <c r="Q253" s="203"/>
      <c r="R253" s="203"/>
      <c r="S253" s="197">
        <f>SUM(H254:H257)</f>
        <v>176</v>
      </c>
      <c r="T253" s="197">
        <f t="shared" ref="T253" si="11">SUM(I254:I257)</f>
        <v>140</v>
      </c>
      <c r="U253" s="104">
        <f>SUM(L254:L257)</f>
        <v>28350</v>
      </c>
      <c r="V253" s="197"/>
      <c r="X253" s="197"/>
    </row>
    <row r="254" spans="1:24" s="80" customFormat="1" ht="300" x14ac:dyDescent="0.2">
      <c r="A254" s="1">
        <v>1</v>
      </c>
      <c r="B254" s="33" t="s">
        <v>798</v>
      </c>
      <c r="C254" s="2" t="s">
        <v>1171</v>
      </c>
      <c r="D254" s="69" t="s">
        <v>365</v>
      </c>
      <c r="E254" s="6" t="s">
        <v>333</v>
      </c>
      <c r="F254" s="44">
        <v>34</v>
      </c>
      <c r="G254" s="44">
        <v>25</v>
      </c>
      <c r="H254" s="8">
        <v>34</v>
      </c>
      <c r="I254" s="8">
        <v>25</v>
      </c>
      <c r="J254" s="47">
        <v>3000</v>
      </c>
      <c r="K254" s="2"/>
      <c r="L254" s="9">
        <f>2040+960</f>
        <v>3000</v>
      </c>
      <c r="M254" s="2" t="s">
        <v>500</v>
      </c>
      <c r="N254" s="12" t="s">
        <v>1172</v>
      </c>
      <c r="O254" s="2" t="s">
        <v>580</v>
      </c>
      <c r="P254" s="2" t="s">
        <v>500</v>
      </c>
      <c r="Q254" s="2" t="s">
        <v>499</v>
      </c>
      <c r="R254" s="66" t="s">
        <v>799</v>
      </c>
      <c r="U254" s="165"/>
    </row>
    <row r="255" spans="1:24" s="80" customFormat="1" ht="210" x14ac:dyDescent="0.2">
      <c r="A255" s="1">
        <v>2</v>
      </c>
      <c r="B255" s="33" t="s">
        <v>485</v>
      </c>
      <c r="C255" s="2" t="s">
        <v>592</v>
      </c>
      <c r="D255" s="69" t="s">
        <v>366</v>
      </c>
      <c r="E255" s="6" t="s">
        <v>333</v>
      </c>
      <c r="F255" s="44">
        <v>58</v>
      </c>
      <c r="G255" s="44">
        <v>50</v>
      </c>
      <c r="H255" s="8">
        <v>91</v>
      </c>
      <c r="I255" s="8">
        <v>75</v>
      </c>
      <c r="J255" s="47">
        <v>5180</v>
      </c>
      <c r="K255" s="2"/>
      <c r="L255" s="9">
        <v>5180</v>
      </c>
      <c r="M255" s="2" t="s">
        <v>500</v>
      </c>
      <c r="N255" s="12" t="s">
        <v>579</v>
      </c>
      <c r="O255" s="2" t="s">
        <v>580</v>
      </c>
      <c r="P255" s="2" t="s">
        <v>500</v>
      </c>
      <c r="Q255" s="2" t="s">
        <v>499</v>
      </c>
      <c r="R255" s="3"/>
      <c r="U255" s="165"/>
    </row>
    <row r="256" spans="1:24" s="80" customFormat="1" ht="202.5" customHeight="1" x14ac:dyDescent="0.2">
      <c r="A256" s="54">
        <v>3</v>
      </c>
      <c r="B256" s="124" t="s">
        <v>800</v>
      </c>
      <c r="C256" s="33" t="s">
        <v>887</v>
      </c>
      <c r="D256" s="115" t="s">
        <v>367</v>
      </c>
      <c r="E256" s="6" t="s">
        <v>369</v>
      </c>
      <c r="F256" s="50">
        <v>17</v>
      </c>
      <c r="G256" s="50">
        <v>12</v>
      </c>
      <c r="H256" s="55">
        <v>17</v>
      </c>
      <c r="I256" s="55">
        <v>15</v>
      </c>
      <c r="J256" s="83">
        <v>17170</v>
      </c>
      <c r="K256" s="33"/>
      <c r="L256" s="57">
        <f>3060+13600+510</f>
        <v>17170</v>
      </c>
      <c r="M256" s="33" t="s">
        <v>500</v>
      </c>
      <c r="N256" s="12" t="s">
        <v>888</v>
      </c>
      <c r="O256" s="2" t="s">
        <v>580</v>
      </c>
      <c r="P256" s="2" t="s">
        <v>500</v>
      </c>
      <c r="Q256" s="2" t="s">
        <v>499</v>
      </c>
      <c r="R256" s="95" t="s">
        <v>801</v>
      </c>
      <c r="U256" s="165"/>
    </row>
    <row r="257" spans="1:27" s="80" customFormat="1" ht="131.25" customHeight="1" x14ac:dyDescent="0.2">
      <c r="A257" s="1">
        <v>4</v>
      </c>
      <c r="B257" s="51" t="s">
        <v>802</v>
      </c>
      <c r="C257" s="2" t="s">
        <v>1267</v>
      </c>
      <c r="D257" s="69" t="s">
        <v>368</v>
      </c>
      <c r="E257" s="6" t="s">
        <v>333</v>
      </c>
      <c r="F257" s="51">
        <v>34</v>
      </c>
      <c r="G257" s="51">
        <v>25</v>
      </c>
      <c r="H257" s="8">
        <v>34</v>
      </c>
      <c r="I257" s="8">
        <v>25</v>
      </c>
      <c r="J257" s="83">
        <v>3000</v>
      </c>
      <c r="K257" s="2"/>
      <c r="L257" s="9">
        <f>2040+960</f>
        <v>3000</v>
      </c>
      <c r="M257" s="2" t="s">
        <v>541</v>
      </c>
      <c r="N257" s="12" t="s">
        <v>1268</v>
      </c>
      <c r="O257" s="2" t="s">
        <v>580</v>
      </c>
      <c r="P257" s="2" t="s">
        <v>580</v>
      </c>
      <c r="Q257" s="2" t="s">
        <v>499</v>
      </c>
      <c r="R257" s="95" t="s">
        <v>801</v>
      </c>
      <c r="U257" s="165"/>
    </row>
    <row r="258" spans="1:27" ht="14.25" x14ac:dyDescent="0.2">
      <c r="A258" s="203" t="s">
        <v>40</v>
      </c>
      <c r="B258" s="204"/>
      <c r="C258" s="203"/>
      <c r="D258" s="203"/>
      <c r="E258" s="203"/>
      <c r="F258" s="203"/>
      <c r="G258" s="203"/>
      <c r="H258" s="203"/>
      <c r="I258" s="203"/>
      <c r="J258" s="203"/>
      <c r="K258" s="203"/>
      <c r="L258" s="203"/>
      <c r="M258" s="203"/>
      <c r="N258" s="203"/>
      <c r="O258" s="203"/>
      <c r="P258" s="203"/>
      <c r="Q258" s="203"/>
      <c r="R258" s="203"/>
      <c r="S258" s="197">
        <f>SUM(H259:H261)</f>
        <v>550</v>
      </c>
      <c r="T258" s="197">
        <f t="shared" ref="T258" si="12">SUM(I259:I261)</f>
        <v>480</v>
      </c>
      <c r="U258" s="104">
        <f>SUM(L259:L261)</f>
        <v>29250</v>
      </c>
      <c r="V258" s="197"/>
      <c r="X258" s="197"/>
      <c r="Y258" s="197"/>
      <c r="Z258" s="197"/>
      <c r="AA258" s="197"/>
    </row>
    <row r="259" spans="1:27" s="80" customFormat="1" ht="225" x14ac:dyDescent="0.2">
      <c r="A259" s="1">
        <v>1</v>
      </c>
      <c r="B259" s="33" t="s">
        <v>734</v>
      </c>
      <c r="C259" s="2" t="s">
        <v>780</v>
      </c>
      <c r="D259" s="69" t="s">
        <v>370</v>
      </c>
      <c r="E259" s="6" t="s">
        <v>333</v>
      </c>
      <c r="F259" s="44">
        <v>343</v>
      </c>
      <c r="G259" s="44">
        <v>288</v>
      </c>
      <c r="H259" s="8">
        <v>320</v>
      </c>
      <c r="I259" s="8">
        <v>280</v>
      </c>
      <c r="J259" s="47">
        <v>11200</v>
      </c>
      <c r="K259" s="2"/>
      <c r="L259" s="9">
        <f>7200+4000</f>
        <v>11200</v>
      </c>
      <c r="M259" s="2" t="s">
        <v>500</v>
      </c>
      <c r="N259" s="12" t="s">
        <v>781</v>
      </c>
      <c r="O259" s="2" t="s">
        <v>782</v>
      </c>
      <c r="P259" s="2" t="s">
        <v>783</v>
      </c>
      <c r="Q259" s="2" t="s">
        <v>499</v>
      </c>
      <c r="R259" s="56" t="s">
        <v>740</v>
      </c>
      <c r="U259" s="165"/>
    </row>
    <row r="260" spans="1:27" s="80" customFormat="1" ht="150" x14ac:dyDescent="0.2">
      <c r="A260" s="1">
        <v>2</v>
      </c>
      <c r="B260" s="33" t="s">
        <v>884</v>
      </c>
      <c r="C260" s="2" t="s">
        <v>883</v>
      </c>
      <c r="D260" s="69" t="s">
        <v>371</v>
      </c>
      <c r="E260" s="6" t="s">
        <v>333</v>
      </c>
      <c r="F260" s="44">
        <v>130</v>
      </c>
      <c r="G260" s="44">
        <v>120</v>
      </c>
      <c r="H260" s="8">
        <v>130</v>
      </c>
      <c r="I260" s="8">
        <v>120</v>
      </c>
      <c r="J260" s="47">
        <v>12000</v>
      </c>
      <c r="K260" s="2"/>
      <c r="L260" s="9">
        <v>12000</v>
      </c>
      <c r="M260" s="9" t="s">
        <v>496</v>
      </c>
      <c r="N260" s="12" t="s">
        <v>885</v>
      </c>
      <c r="O260" s="2" t="s">
        <v>886</v>
      </c>
      <c r="P260" s="2" t="s">
        <v>500</v>
      </c>
      <c r="Q260" s="2" t="s">
        <v>499</v>
      </c>
      <c r="R260" s="2"/>
      <c r="U260" s="165"/>
    </row>
    <row r="261" spans="1:27" s="80" customFormat="1" ht="150" x14ac:dyDescent="0.2">
      <c r="A261" s="1">
        <v>3</v>
      </c>
      <c r="B261" s="33" t="s">
        <v>489</v>
      </c>
      <c r="C261" s="2" t="s">
        <v>1275</v>
      </c>
      <c r="D261" s="69" t="s">
        <v>468</v>
      </c>
      <c r="E261" s="6" t="s">
        <v>333</v>
      </c>
      <c r="F261" s="44">
        <v>100</v>
      </c>
      <c r="G261" s="44">
        <v>80</v>
      </c>
      <c r="H261" s="8">
        <v>100</v>
      </c>
      <c r="I261" s="8">
        <v>80</v>
      </c>
      <c r="J261" s="47">
        <v>6050</v>
      </c>
      <c r="K261" s="2"/>
      <c r="L261" s="9">
        <f>4800+700+550</f>
        <v>6050</v>
      </c>
      <c r="M261" s="2" t="s">
        <v>496</v>
      </c>
      <c r="N261" s="12" t="s">
        <v>1276</v>
      </c>
      <c r="O261" s="2" t="s">
        <v>1277</v>
      </c>
      <c r="P261" s="2" t="s">
        <v>500</v>
      </c>
      <c r="Q261" s="2" t="s">
        <v>499</v>
      </c>
      <c r="R261" s="2"/>
      <c r="U261" s="165"/>
    </row>
    <row r="262" spans="1:27" ht="14.25" x14ac:dyDescent="0.2">
      <c r="A262" s="203" t="s">
        <v>136</v>
      </c>
      <c r="B262" s="204"/>
      <c r="C262" s="203"/>
      <c r="D262" s="203"/>
      <c r="E262" s="203"/>
      <c r="F262" s="203"/>
      <c r="G262" s="203"/>
      <c r="H262" s="203"/>
      <c r="I262" s="203"/>
      <c r="J262" s="203"/>
      <c r="K262" s="203"/>
      <c r="L262" s="203"/>
      <c r="M262" s="203"/>
      <c r="N262" s="203"/>
      <c r="O262" s="203"/>
      <c r="P262" s="203"/>
      <c r="Q262" s="203"/>
      <c r="R262" s="203"/>
      <c r="S262" s="197">
        <f>SUM(H263:H264)</f>
        <v>90</v>
      </c>
      <c r="T262" s="197">
        <f t="shared" ref="T262" si="13">SUM(I263:I264)</f>
        <v>83</v>
      </c>
      <c r="U262" s="104">
        <f>SUM(L263:L264)</f>
        <v>29250</v>
      </c>
      <c r="V262" s="197"/>
      <c r="X262" s="197"/>
      <c r="Y262" s="197"/>
    </row>
    <row r="263" spans="1:27" s="80" customFormat="1" ht="279" customHeight="1" x14ac:dyDescent="0.2">
      <c r="A263" s="1">
        <v>1</v>
      </c>
      <c r="B263" s="33" t="s">
        <v>374</v>
      </c>
      <c r="C263" s="2" t="s">
        <v>722</v>
      </c>
      <c r="D263" s="71" t="s">
        <v>372</v>
      </c>
      <c r="E263" s="6" t="s">
        <v>333</v>
      </c>
      <c r="F263" s="44">
        <v>50</v>
      </c>
      <c r="G263" s="44">
        <v>46</v>
      </c>
      <c r="H263" s="8">
        <v>50</v>
      </c>
      <c r="I263" s="8">
        <v>46</v>
      </c>
      <c r="J263" s="47">
        <v>16500</v>
      </c>
      <c r="K263" s="2"/>
      <c r="L263" s="9">
        <f>6000+7500+3000</f>
        <v>16500</v>
      </c>
      <c r="M263" s="2" t="s">
        <v>500</v>
      </c>
      <c r="N263" s="12" t="s">
        <v>723</v>
      </c>
      <c r="O263" s="2" t="s">
        <v>724</v>
      </c>
      <c r="P263" s="2" t="s">
        <v>725</v>
      </c>
      <c r="Q263" s="2"/>
      <c r="R263" s="2"/>
      <c r="U263" s="165"/>
    </row>
    <row r="264" spans="1:27" s="80" customFormat="1" ht="295.5" customHeight="1" x14ac:dyDescent="0.2">
      <c r="A264" s="1">
        <v>2</v>
      </c>
      <c r="B264" s="33" t="s">
        <v>375</v>
      </c>
      <c r="C264" s="2" t="s">
        <v>784</v>
      </c>
      <c r="D264" s="71" t="s">
        <v>373</v>
      </c>
      <c r="E264" s="6" t="s">
        <v>369</v>
      </c>
      <c r="F264" s="44">
        <v>40</v>
      </c>
      <c r="G264" s="44">
        <v>37</v>
      </c>
      <c r="H264" s="8">
        <v>40</v>
      </c>
      <c r="I264" s="8">
        <v>37</v>
      </c>
      <c r="J264" s="47">
        <v>12750</v>
      </c>
      <c r="K264" s="2"/>
      <c r="L264" s="9">
        <f>4800+5000+2950</f>
        <v>12750</v>
      </c>
      <c r="M264" s="2" t="s">
        <v>500</v>
      </c>
      <c r="N264" s="12" t="s">
        <v>894</v>
      </c>
      <c r="O264" s="2" t="s">
        <v>785</v>
      </c>
      <c r="P264" s="2" t="s">
        <v>786</v>
      </c>
      <c r="Q264" s="2" t="s">
        <v>499</v>
      </c>
      <c r="R264" s="2"/>
      <c r="U264" s="165"/>
    </row>
    <row r="265" spans="1:27" ht="14.25" x14ac:dyDescent="0.2">
      <c r="A265" s="203" t="s">
        <v>113</v>
      </c>
      <c r="B265" s="204"/>
      <c r="C265" s="203"/>
      <c r="D265" s="203"/>
      <c r="E265" s="203"/>
      <c r="F265" s="203"/>
      <c r="G265" s="203"/>
      <c r="H265" s="203"/>
      <c r="I265" s="203"/>
      <c r="J265" s="203"/>
      <c r="K265" s="203"/>
      <c r="L265" s="203"/>
      <c r="M265" s="203"/>
      <c r="N265" s="203"/>
      <c r="O265" s="203"/>
      <c r="P265" s="203"/>
      <c r="Q265" s="203"/>
      <c r="R265" s="203"/>
      <c r="S265" s="197">
        <f>SUM(H266:H269)</f>
        <v>200</v>
      </c>
      <c r="T265" s="197">
        <f t="shared" ref="T265" si="14">SUM(I266:I269)</f>
        <v>131</v>
      </c>
      <c r="U265" s="104">
        <f>SUM(L266:L269)</f>
        <v>23850</v>
      </c>
      <c r="V265" s="197"/>
      <c r="X265" s="197"/>
    </row>
    <row r="266" spans="1:27" s="80" customFormat="1" ht="232.5" customHeight="1" x14ac:dyDescent="0.2">
      <c r="A266" s="1">
        <v>1</v>
      </c>
      <c r="B266" s="33" t="s">
        <v>463</v>
      </c>
      <c r="C266" s="2" t="s">
        <v>852</v>
      </c>
      <c r="D266" s="69" t="s">
        <v>376</v>
      </c>
      <c r="E266" s="2" t="s">
        <v>333</v>
      </c>
      <c r="F266" s="44">
        <v>50</v>
      </c>
      <c r="G266" s="44">
        <v>45</v>
      </c>
      <c r="H266" s="8">
        <v>50</v>
      </c>
      <c r="I266" s="8">
        <v>35</v>
      </c>
      <c r="J266" s="47">
        <v>6000</v>
      </c>
      <c r="K266" s="2"/>
      <c r="L266" s="9">
        <f>3000+2500+500</f>
        <v>6000</v>
      </c>
      <c r="M266" s="2" t="s">
        <v>500</v>
      </c>
      <c r="N266" s="12" t="s">
        <v>853</v>
      </c>
      <c r="O266" s="2" t="s">
        <v>500</v>
      </c>
      <c r="P266" s="2" t="s">
        <v>500</v>
      </c>
      <c r="Q266" s="2" t="s">
        <v>499</v>
      </c>
      <c r="R266" s="2"/>
      <c r="U266" s="165"/>
    </row>
    <row r="267" spans="1:27" s="80" customFormat="1" ht="150" x14ac:dyDescent="0.2">
      <c r="A267" s="1">
        <v>2</v>
      </c>
      <c r="B267" s="33" t="s">
        <v>1030</v>
      </c>
      <c r="C267" s="2" t="s">
        <v>1264</v>
      </c>
      <c r="D267" s="69" t="s">
        <v>486</v>
      </c>
      <c r="E267" s="2" t="s">
        <v>333</v>
      </c>
      <c r="F267" s="44">
        <v>50</v>
      </c>
      <c r="G267" s="44">
        <v>45</v>
      </c>
      <c r="H267" s="8">
        <v>50</v>
      </c>
      <c r="I267" s="8">
        <v>38</v>
      </c>
      <c r="J267" s="47">
        <v>6000</v>
      </c>
      <c r="K267" s="2"/>
      <c r="L267" s="9">
        <f>3000+2500+500</f>
        <v>6000</v>
      </c>
      <c r="M267" s="2" t="s">
        <v>500</v>
      </c>
      <c r="N267" s="12" t="s">
        <v>1265</v>
      </c>
      <c r="O267" s="2" t="s">
        <v>500</v>
      </c>
      <c r="P267" s="2" t="s">
        <v>1266</v>
      </c>
      <c r="Q267" s="2" t="s">
        <v>499</v>
      </c>
      <c r="R267" s="56" t="s">
        <v>1028</v>
      </c>
      <c r="U267" s="165"/>
    </row>
    <row r="268" spans="1:27" s="80" customFormat="1" ht="165" x14ac:dyDescent="0.2">
      <c r="A268" s="1">
        <v>3</v>
      </c>
      <c r="B268" s="33" t="s">
        <v>464</v>
      </c>
      <c r="C268" s="2" t="s">
        <v>1058</v>
      </c>
      <c r="D268" s="69" t="s">
        <v>487</v>
      </c>
      <c r="E268" s="2" t="s">
        <v>333</v>
      </c>
      <c r="F268" s="44">
        <v>50</v>
      </c>
      <c r="G268" s="44">
        <v>45</v>
      </c>
      <c r="H268" s="8">
        <v>50</v>
      </c>
      <c r="I268" s="8">
        <v>28</v>
      </c>
      <c r="J268" s="47">
        <v>6000</v>
      </c>
      <c r="K268" s="2"/>
      <c r="L268" s="9">
        <f>3000+2500+500</f>
        <v>6000</v>
      </c>
      <c r="M268" s="2" t="s">
        <v>500</v>
      </c>
      <c r="N268" s="12" t="s">
        <v>1059</v>
      </c>
      <c r="O268" s="2" t="s">
        <v>500</v>
      </c>
      <c r="P268" s="2" t="s">
        <v>500</v>
      </c>
      <c r="Q268" s="2" t="s">
        <v>499</v>
      </c>
      <c r="R268" s="2"/>
      <c r="U268" s="165"/>
    </row>
    <row r="269" spans="1:27" s="80" customFormat="1" ht="150" x14ac:dyDescent="0.2">
      <c r="A269" s="1">
        <v>4</v>
      </c>
      <c r="B269" s="33" t="s">
        <v>465</v>
      </c>
      <c r="C269" s="2" t="s">
        <v>1264</v>
      </c>
      <c r="D269" s="69" t="s">
        <v>466</v>
      </c>
      <c r="E269" s="2" t="s">
        <v>333</v>
      </c>
      <c r="F269" s="44">
        <v>50</v>
      </c>
      <c r="G269" s="44">
        <v>45</v>
      </c>
      <c r="H269" s="8">
        <v>50</v>
      </c>
      <c r="I269" s="8">
        <v>30</v>
      </c>
      <c r="J269" s="47">
        <v>5850</v>
      </c>
      <c r="K269" s="2"/>
      <c r="L269" s="9">
        <f>3000+2500+350</f>
        <v>5850</v>
      </c>
      <c r="M269" s="2" t="s">
        <v>500</v>
      </c>
      <c r="N269" s="12" t="s">
        <v>1265</v>
      </c>
      <c r="O269" s="2" t="s">
        <v>500</v>
      </c>
      <c r="P269" s="2" t="s">
        <v>1266</v>
      </c>
      <c r="Q269" s="2" t="s">
        <v>499</v>
      </c>
      <c r="R269" s="3"/>
      <c r="U269" s="165"/>
    </row>
    <row r="270" spans="1:27" ht="14.25" x14ac:dyDescent="0.2">
      <c r="A270" s="203" t="s">
        <v>122</v>
      </c>
      <c r="B270" s="204"/>
      <c r="C270" s="203"/>
      <c r="D270" s="203"/>
      <c r="E270" s="203"/>
      <c r="F270" s="203"/>
      <c r="G270" s="203"/>
      <c r="H270" s="203"/>
      <c r="I270" s="203"/>
      <c r="J270" s="203"/>
      <c r="K270" s="203"/>
      <c r="L270" s="203"/>
      <c r="M270" s="203"/>
      <c r="N270" s="203"/>
      <c r="O270" s="203"/>
      <c r="P270" s="203"/>
      <c r="Q270" s="203"/>
      <c r="R270" s="203"/>
      <c r="S270" s="197">
        <f>SUM(H271:H272)</f>
        <v>50</v>
      </c>
      <c r="T270" s="197">
        <f t="shared" ref="T270" si="15">SUM(I271:I272)</f>
        <v>42</v>
      </c>
      <c r="U270" s="104">
        <f>SUM(L271:L272)</f>
        <v>31200</v>
      </c>
      <c r="V270" s="197"/>
    </row>
    <row r="271" spans="1:27" s="80" customFormat="1" ht="75" x14ac:dyDescent="0.2">
      <c r="A271" s="1">
        <v>1</v>
      </c>
      <c r="B271" s="125" t="s">
        <v>462</v>
      </c>
      <c r="C271" s="2" t="s">
        <v>595</v>
      </c>
      <c r="D271" s="71" t="s">
        <v>460</v>
      </c>
      <c r="E271" s="6" t="s">
        <v>333</v>
      </c>
      <c r="F271" s="44">
        <v>20</v>
      </c>
      <c r="G271" s="44">
        <v>12</v>
      </c>
      <c r="H271" s="8">
        <v>20</v>
      </c>
      <c r="I271" s="8">
        <v>12</v>
      </c>
      <c r="J271" s="47">
        <v>7800</v>
      </c>
      <c r="K271" s="2"/>
      <c r="L271" s="9">
        <f>2400+5400</f>
        <v>7800</v>
      </c>
      <c r="M271" s="2" t="s">
        <v>541</v>
      </c>
      <c r="N271" s="12" t="s">
        <v>703</v>
      </c>
      <c r="O271" s="2" t="s">
        <v>500</v>
      </c>
      <c r="P271" s="2" t="s">
        <v>500</v>
      </c>
      <c r="Q271" s="2" t="s">
        <v>499</v>
      </c>
      <c r="R271" s="2"/>
      <c r="U271" s="165"/>
    </row>
    <row r="272" spans="1:27" s="80" customFormat="1" ht="120" x14ac:dyDescent="0.2">
      <c r="A272" s="1">
        <v>2</v>
      </c>
      <c r="B272" s="125" t="s">
        <v>1081</v>
      </c>
      <c r="C272" s="2" t="s">
        <v>1079</v>
      </c>
      <c r="D272" s="71" t="s">
        <v>461</v>
      </c>
      <c r="E272" s="6" t="s">
        <v>333</v>
      </c>
      <c r="F272" s="44">
        <v>30</v>
      </c>
      <c r="G272" s="44">
        <v>30</v>
      </c>
      <c r="H272" s="8">
        <v>30</v>
      </c>
      <c r="I272" s="8">
        <v>30</v>
      </c>
      <c r="J272" s="47">
        <v>23400</v>
      </c>
      <c r="K272" s="2"/>
      <c r="L272" s="9">
        <f>3600+19800</f>
        <v>23400</v>
      </c>
      <c r="M272" s="2" t="s">
        <v>541</v>
      </c>
      <c r="N272" s="12" t="s">
        <v>1080</v>
      </c>
      <c r="O272" s="2" t="s">
        <v>500</v>
      </c>
      <c r="P272" s="2" t="s">
        <v>500</v>
      </c>
      <c r="Q272" s="2" t="s">
        <v>499</v>
      </c>
      <c r="R272" s="3"/>
      <c r="U272" s="165"/>
    </row>
    <row r="273" spans="1:25" ht="14.25" x14ac:dyDescent="0.2">
      <c r="A273" s="203" t="s">
        <v>114</v>
      </c>
      <c r="B273" s="204"/>
      <c r="C273" s="203"/>
      <c r="D273" s="203"/>
      <c r="E273" s="203"/>
      <c r="F273" s="203"/>
      <c r="G273" s="203"/>
      <c r="H273" s="203"/>
      <c r="I273" s="203"/>
      <c r="J273" s="203"/>
      <c r="K273" s="203"/>
      <c r="L273" s="203"/>
      <c r="M273" s="203"/>
      <c r="N273" s="203"/>
      <c r="O273" s="203"/>
      <c r="P273" s="203"/>
      <c r="Q273" s="203"/>
      <c r="R273" s="203"/>
      <c r="S273" s="197">
        <f>SUM(H274:H275)</f>
        <v>94</v>
      </c>
      <c r="T273" s="197">
        <f t="shared" ref="T273" si="16">SUM(I274:I275)</f>
        <v>61</v>
      </c>
      <c r="U273" s="104">
        <f>SUM(L274:L275)</f>
        <v>28350</v>
      </c>
      <c r="V273" s="197"/>
      <c r="X273" s="197"/>
      <c r="Y273" s="197"/>
    </row>
    <row r="274" spans="1:25" s="80" customFormat="1" ht="120" x14ac:dyDescent="0.2">
      <c r="A274" s="1">
        <v>1</v>
      </c>
      <c r="B274" s="46" t="s">
        <v>1029</v>
      </c>
      <c r="C274" s="2" t="s">
        <v>1060</v>
      </c>
      <c r="D274" s="71" t="s">
        <v>377</v>
      </c>
      <c r="E274" s="84" t="s">
        <v>333</v>
      </c>
      <c r="F274" s="46">
        <v>25</v>
      </c>
      <c r="G274" s="46">
        <v>22</v>
      </c>
      <c r="H274" s="8">
        <v>42</v>
      </c>
      <c r="I274" s="8">
        <v>31</v>
      </c>
      <c r="J274" s="59">
        <v>14600</v>
      </c>
      <c r="K274" s="2"/>
      <c r="L274" s="9">
        <f>3000+6250+750+2800+1800</f>
        <v>14600</v>
      </c>
      <c r="M274" s="2" t="s">
        <v>541</v>
      </c>
      <c r="N274" s="12" t="s">
        <v>1061</v>
      </c>
      <c r="O274" s="2" t="s">
        <v>1062</v>
      </c>
      <c r="P274" s="2" t="s">
        <v>500</v>
      </c>
      <c r="Q274" s="2" t="s">
        <v>499</v>
      </c>
      <c r="R274" s="3" t="s">
        <v>1028</v>
      </c>
      <c r="U274" s="165"/>
    </row>
    <row r="275" spans="1:25" s="80" customFormat="1" ht="105" x14ac:dyDescent="0.2">
      <c r="A275" s="1">
        <v>2</v>
      </c>
      <c r="B275" s="46" t="s">
        <v>1027</v>
      </c>
      <c r="C275" s="2" t="s">
        <v>1178</v>
      </c>
      <c r="D275" s="71" t="s">
        <v>488</v>
      </c>
      <c r="E275" s="6" t="s">
        <v>333</v>
      </c>
      <c r="F275" s="46">
        <v>20</v>
      </c>
      <c r="G275" s="46">
        <v>18</v>
      </c>
      <c r="H275" s="8">
        <v>52</v>
      </c>
      <c r="I275" s="8">
        <v>30</v>
      </c>
      <c r="J275" s="59">
        <v>13750</v>
      </c>
      <c r="K275" s="2"/>
      <c r="L275" s="9">
        <f>2400+5000+600+3950+1800</f>
        <v>13750</v>
      </c>
      <c r="M275" s="2" t="s">
        <v>541</v>
      </c>
      <c r="N275" s="12" t="s">
        <v>1179</v>
      </c>
      <c r="O275" s="2" t="s">
        <v>1180</v>
      </c>
      <c r="P275" s="2" t="s">
        <v>500</v>
      </c>
      <c r="Q275" s="2" t="s">
        <v>499</v>
      </c>
      <c r="R275" s="56" t="s">
        <v>1028</v>
      </c>
      <c r="U275" s="165"/>
    </row>
    <row r="276" spans="1:25" ht="14.25" x14ac:dyDescent="0.2">
      <c r="A276" s="203" t="s">
        <v>123</v>
      </c>
      <c r="B276" s="204"/>
      <c r="C276" s="203"/>
      <c r="D276" s="203"/>
      <c r="E276" s="203"/>
      <c r="F276" s="203"/>
      <c r="G276" s="203"/>
      <c r="H276" s="203"/>
      <c r="I276" s="203"/>
      <c r="J276" s="203"/>
      <c r="K276" s="203"/>
      <c r="L276" s="203"/>
      <c r="M276" s="203"/>
      <c r="N276" s="203"/>
      <c r="O276" s="203"/>
      <c r="P276" s="203"/>
      <c r="Q276" s="203"/>
      <c r="R276" s="203"/>
      <c r="S276" s="197">
        <f>SUM(H277:H280)</f>
        <v>122</v>
      </c>
      <c r="T276" s="197">
        <f t="shared" ref="T276" si="17">SUM(I277:I280)</f>
        <v>116</v>
      </c>
      <c r="U276" s="104">
        <f>SUM(L277:L280)</f>
        <v>29250</v>
      </c>
      <c r="V276" s="197"/>
      <c r="X276" s="197"/>
      <c r="Y276" s="197"/>
    </row>
    <row r="277" spans="1:25" s="80" customFormat="1" ht="90" x14ac:dyDescent="0.2">
      <c r="A277" s="1">
        <v>1</v>
      </c>
      <c r="B277" s="107" t="s">
        <v>382</v>
      </c>
      <c r="C277" s="2" t="s">
        <v>593</v>
      </c>
      <c r="D277" s="71" t="s">
        <v>378</v>
      </c>
      <c r="E277" s="6" t="s">
        <v>333</v>
      </c>
      <c r="F277" s="52">
        <v>30</v>
      </c>
      <c r="G277" s="52">
        <v>30</v>
      </c>
      <c r="H277" s="8">
        <v>36</v>
      </c>
      <c r="I277" s="8">
        <v>36</v>
      </c>
      <c r="J277" s="61">
        <v>2400</v>
      </c>
      <c r="K277" s="2"/>
      <c r="L277" s="9">
        <v>2400</v>
      </c>
      <c r="M277" s="2" t="s">
        <v>500</v>
      </c>
      <c r="N277" s="12" t="s">
        <v>704</v>
      </c>
      <c r="O277" s="2" t="s">
        <v>578</v>
      </c>
      <c r="P277" s="2" t="s">
        <v>500</v>
      </c>
      <c r="Q277" s="2" t="s">
        <v>499</v>
      </c>
      <c r="R277" s="3"/>
      <c r="U277" s="165"/>
    </row>
    <row r="278" spans="1:25" s="80" customFormat="1" ht="75" x14ac:dyDescent="0.2">
      <c r="A278" s="1">
        <v>2</v>
      </c>
      <c r="B278" s="107" t="s">
        <v>383</v>
      </c>
      <c r="C278" s="2" t="s">
        <v>1175</v>
      </c>
      <c r="D278" s="71" t="s">
        <v>379</v>
      </c>
      <c r="E278" s="6" t="s">
        <v>333</v>
      </c>
      <c r="F278" s="52">
        <v>20</v>
      </c>
      <c r="G278" s="52">
        <v>20</v>
      </c>
      <c r="H278" s="8">
        <v>26</v>
      </c>
      <c r="I278" s="8">
        <v>20</v>
      </c>
      <c r="J278" s="61">
        <v>1650</v>
      </c>
      <c r="K278" s="2"/>
      <c r="L278" s="9">
        <f>1200+450</f>
        <v>1650</v>
      </c>
      <c r="M278" s="2" t="s">
        <v>541</v>
      </c>
      <c r="N278" s="12" t="s">
        <v>1176</v>
      </c>
      <c r="O278" s="2" t="s">
        <v>500</v>
      </c>
      <c r="P278" s="2" t="s">
        <v>1177</v>
      </c>
      <c r="Q278" s="2" t="s">
        <v>499</v>
      </c>
      <c r="R278" s="2"/>
      <c r="U278" s="165"/>
    </row>
    <row r="279" spans="1:25" s="80" customFormat="1" ht="105" x14ac:dyDescent="0.2">
      <c r="A279" s="1">
        <v>3</v>
      </c>
      <c r="B279" s="107" t="s">
        <v>384</v>
      </c>
      <c r="C279" s="2" t="s">
        <v>945</v>
      </c>
      <c r="D279" s="71" t="s">
        <v>380</v>
      </c>
      <c r="E279" s="6" t="s">
        <v>333</v>
      </c>
      <c r="F279" s="44">
        <v>30</v>
      </c>
      <c r="G279" s="44">
        <v>30</v>
      </c>
      <c r="H279" s="8">
        <v>30</v>
      </c>
      <c r="I279" s="8">
        <v>30</v>
      </c>
      <c r="J279" s="47">
        <v>12600</v>
      </c>
      <c r="K279" s="2"/>
      <c r="L279" s="9">
        <f>3600+9000</f>
        <v>12600</v>
      </c>
      <c r="M279" s="2" t="s">
        <v>500</v>
      </c>
      <c r="N279" s="12" t="s">
        <v>946</v>
      </c>
      <c r="O279" s="2" t="s">
        <v>578</v>
      </c>
      <c r="P279" s="2" t="s">
        <v>500</v>
      </c>
      <c r="Q279" s="2" t="s">
        <v>499</v>
      </c>
      <c r="R279" s="2"/>
      <c r="U279" s="165"/>
    </row>
    <row r="280" spans="1:25" s="80" customFormat="1" ht="105" x14ac:dyDescent="0.2">
      <c r="A280" s="1">
        <v>4</v>
      </c>
      <c r="B280" s="107" t="s">
        <v>385</v>
      </c>
      <c r="C280" s="2" t="s">
        <v>947</v>
      </c>
      <c r="D280" s="71" t="s">
        <v>381</v>
      </c>
      <c r="E280" s="6" t="s">
        <v>333</v>
      </c>
      <c r="F280" s="52">
        <v>30</v>
      </c>
      <c r="G280" s="52">
        <v>30</v>
      </c>
      <c r="H280" s="8">
        <v>30</v>
      </c>
      <c r="I280" s="8">
        <v>30</v>
      </c>
      <c r="J280" s="61">
        <v>12600</v>
      </c>
      <c r="K280" s="2"/>
      <c r="L280" s="9">
        <f>3600+9000</f>
        <v>12600</v>
      </c>
      <c r="M280" s="2" t="s">
        <v>500</v>
      </c>
      <c r="N280" s="12" t="s">
        <v>946</v>
      </c>
      <c r="O280" s="2" t="s">
        <v>578</v>
      </c>
      <c r="P280" s="2" t="s">
        <v>500</v>
      </c>
      <c r="Q280" s="2" t="s">
        <v>499</v>
      </c>
      <c r="R280" s="2"/>
      <c r="U280" s="165"/>
    </row>
    <row r="281" spans="1:25" ht="14.25" x14ac:dyDescent="0.2">
      <c r="A281" s="203" t="s">
        <v>93</v>
      </c>
      <c r="B281" s="204"/>
      <c r="C281" s="203"/>
      <c r="D281" s="203"/>
      <c r="E281" s="203"/>
      <c r="F281" s="203"/>
      <c r="G281" s="203"/>
      <c r="H281" s="203"/>
      <c r="I281" s="203"/>
      <c r="J281" s="203"/>
      <c r="K281" s="203"/>
      <c r="L281" s="203"/>
      <c r="M281" s="203"/>
      <c r="N281" s="203"/>
      <c r="O281" s="203"/>
      <c r="P281" s="203"/>
      <c r="Q281" s="203"/>
      <c r="R281" s="203"/>
      <c r="S281" s="197">
        <f>SUM(H282:H286)</f>
        <v>276</v>
      </c>
      <c r="T281" s="197">
        <f t="shared" ref="T281" si="18">SUM(I282:I286)</f>
        <v>214</v>
      </c>
      <c r="U281" s="104">
        <f>SUM(L282:L286)</f>
        <v>29250</v>
      </c>
      <c r="V281" s="197"/>
      <c r="X281" s="197"/>
    </row>
    <row r="282" spans="1:25" s="80" customFormat="1" ht="120" x14ac:dyDescent="0.2">
      <c r="A282" s="1">
        <v>1</v>
      </c>
      <c r="B282" s="33" t="s">
        <v>395</v>
      </c>
      <c r="C282" s="2" t="s">
        <v>923</v>
      </c>
      <c r="D282" s="69" t="s">
        <v>386</v>
      </c>
      <c r="E282" s="6" t="s">
        <v>333</v>
      </c>
      <c r="F282" s="33">
        <v>40</v>
      </c>
      <c r="G282" s="33">
        <v>30</v>
      </c>
      <c r="H282" s="8">
        <v>40</v>
      </c>
      <c r="I282" s="8">
        <v>34</v>
      </c>
      <c r="J282" s="62">
        <v>2900</v>
      </c>
      <c r="K282" s="2"/>
      <c r="L282" s="9">
        <f>2400+500</f>
        <v>2900</v>
      </c>
      <c r="M282" s="2" t="s">
        <v>496</v>
      </c>
      <c r="N282" s="12" t="s">
        <v>924</v>
      </c>
      <c r="O282" s="2" t="s">
        <v>503</v>
      </c>
      <c r="P282" s="2" t="s">
        <v>503</v>
      </c>
      <c r="Q282" s="2" t="s">
        <v>499</v>
      </c>
      <c r="R282" s="2"/>
      <c r="U282" s="165"/>
    </row>
    <row r="283" spans="1:25" s="80" customFormat="1" ht="165" x14ac:dyDescent="0.2">
      <c r="A283" s="1">
        <v>2</v>
      </c>
      <c r="B283" s="33" t="s">
        <v>391</v>
      </c>
      <c r="C283" s="2" t="s">
        <v>1049</v>
      </c>
      <c r="D283" s="63" t="s">
        <v>387</v>
      </c>
      <c r="E283" s="6" t="s">
        <v>333</v>
      </c>
      <c r="F283" s="33">
        <v>40</v>
      </c>
      <c r="G283" s="33">
        <v>30</v>
      </c>
      <c r="H283" s="8">
        <v>52</v>
      </c>
      <c r="I283" s="8">
        <v>38</v>
      </c>
      <c r="J283" s="62">
        <v>9650</v>
      </c>
      <c r="K283" s="2"/>
      <c r="L283" s="9">
        <f>2400+7250</f>
        <v>9650</v>
      </c>
      <c r="M283" s="2" t="s">
        <v>496</v>
      </c>
      <c r="N283" s="12" t="s">
        <v>1050</v>
      </c>
      <c r="O283" s="2" t="s">
        <v>503</v>
      </c>
      <c r="P283" s="2" t="s">
        <v>503</v>
      </c>
      <c r="Q283" s="2" t="s">
        <v>499</v>
      </c>
      <c r="R283" s="3"/>
      <c r="U283" s="165"/>
    </row>
    <row r="284" spans="1:25" s="80" customFormat="1" ht="210" x14ac:dyDescent="0.2">
      <c r="A284" s="1">
        <v>3</v>
      </c>
      <c r="B284" s="33" t="s">
        <v>392</v>
      </c>
      <c r="C284" s="2" t="s">
        <v>1262</v>
      </c>
      <c r="D284" s="164" t="s">
        <v>388</v>
      </c>
      <c r="E284" s="6" t="s">
        <v>333</v>
      </c>
      <c r="F284" s="33">
        <v>70</v>
      </c>
      <c r="G284" s="33">
        <v>50</v>
      </c>
      <c r="H284" s="8">
        <v>76</v>
      </c>
      <c r="I284" s="8">
        <v>61</v>
      </c>
      <c r="J284" s="62">
        <v>7600</v>
      </c>
      <c r="K284" s="2"/>
      <c r="L284" s="9">
        <f>4200+2800+600</f>
        <v>7600</v>
      </c>
      <c r="M284" s="2" t="s">
        <v>496</v>
      </c>
      <c r="N284" s="12" t="s">
        <v>1263</v>
      </c>
      <c r="O284" s="2" t="s">
        <v>503</v>
      </c>
      <c r="P284" s="2" t="s">
        <v>503</v>
      </c>
      <c r="Q284" s="2" t="s">
        <v>499</v>
      </c>
      <c r="R284" s="2"/>
      <c r="U284" s="165"/>
    </row>
    <row r="285" spans="1:25" s="80" customFormat="1" ht="225" x14ac:dyDescent="0.2">
      <c r="A285" s="1">
        <v>4</v>
      </c>
      <c r="B285" s="33" t="s">
        <v>393</v>
      </c>
      <c r="C285" s="2" t="s">
        <v>881</v>
      </c>
      <c r="D285" s="69" t="s">
        <v>389</v>
      </c>
      <c r="E285" s="6" t="s">
        <v>333</v>
      </c>
      <c r="F285" s="33">
        <v>60</v>
      </c>
      <c r="G285" s="33">
        <v>45</v>
      </c>
      <c r="H285" s="8">
        <v>78</v>
      </c>
      <c r="I285" s="8">
        <v>55</v>
      </c>
      <c r="J285" s="62">
        <v>7600</v>
      </c>
      <c r="K285" s="2"/>
      <c r="L285" s="9">
        <f>3600+4000</f>
        <v>7600</v>
      </c>
      <c r="M285" s="2" t="s">
        <v>496</v>
      </c>
      <c r="N285" s="12" t="s">
        <v>882</v>
      </c>
      <c r="O285" s="2" t="s">
        <v>503</v>
      </c>
      <c r="P285" s="2" t="s">
        <v>503</v>
      </c>
      <c r="Q285" s="2" t="s">
        <v>499</v>
      </c>
      <c r="R285" s="2"/>
      <c r="U285" s="165"/>
    </row>
    <row r="286" spans="1:25" s="80" customFormat="1" ht="75" x14ac:dyDescent="0.2">
      <c r="A286" s="1">
        <v>5</v>
      </c>
      <c r="B286" s="33" t="s">
        <v>394</v>
      </c>
      <c r="C286" s="2" t="s">
        <v>590</v>
      </c>
      <c r="D286" s="70" t="s">
        <v>390</v>
      </c>
      <c r="E286" s="6" t="s">
        <v>333</v>
      </c>
      <c r="F286" s="33">
        <v>25</v>
      </c>
      <c r="G286" s="33">
        <v>20</v>
      </c>
      <c r="H286" s="8">
        <v>30</v>
      </c>
      <c r="I286" s="8">
        <v>26</v>
      </c>
      <c r="J286" s="57">
        <v>1500</v>
      </c>
      <c r="K286" s="2"/>
      <c r="L286" s="9">
        <v>1500</v>
      </c>
      <c r="M286" s="2" t="s">
        <v>496</v>
      </c>
      <c r="N286" s="12" t="s">
        <v>705</v>
      </c>
      <c r="O286" s="2" t="s">
        <v>503</v>
      </c>
      <c r="P286" s="2" t="s">
        <v>503</v>
      </c>
      <c r="Q286" s="2" t="s">
        <v>499</v>
      </c>
      <c r="R286" s="2"/>
      <c r="U286" s="165"/>
    </row>
    <row r="287" spans="1:25" ht="14.25" x14ac:dyDescent="0.2">
      <c r="A287" s="207" t="s">
        <v>124</v>
      </c>
      <c r="B287" s="208"/>
      <c r="C287" s="209"/>
      <c r="D287" s="209"/>
      <c r="E287" s="209"/>
      <c r="F287" s="209"/>
      <c r="G287" s="209"/>
      <c r="H287" s="209"/>
      <c r="I287" s="209"/>
      <c r="J287" s="209"/>
      <c r="K287" s="209"/>
      <c r="L287" s="209"/>
      <c r="M287" s="209"/>
      <c r="N287" s="209"/>
      <c r="O287" s="209"/>
      <c r="P287" s="209"/>
      <c r="Q287" s="209"/>
      <c r="R287" s="210"/>
      <c r="S287" s="197">
        <f>SUM(H288:H290)</f>
        <v>172</v>
      </c>
      <c r="T287" s="197">
        <f t="shared" ref="T287" si="19">SUM(I288:I290)</f>
        <v>160</v>
      </c>
      <c r="U287" s="104">
        <f>SUM(L288:L290)</f>
        <v>27450</v>
      </c>
      <c r="V287" s="197"/>
      <c r="X287" s="197"/>
      <c r="Y287" s="197"/>
    </row>
    <row r="288" spans="1:25" s="80" customFormat="1" ht="196.5" customHeight="1" x14ac:dyDescent="0.2">
      <c r="A288" s="1">
        <v>1</v>
      </c>
      <c r="B288" s="33" t="s">
        <v>879</v>
      </c>
      <c r="C288" s="2" t="s">
        <v>928</v>
      </c>
      <c r="D288" s="71" t="s">
        <v>556</v>
      </c>
      <c r="E288" s="6" t="s">
        <v>333</v>
      </c>
      <c r="F288" s="44">
        <v>30</v>
      </c>
      <c r="G288" s="44">
        <v>30</v>
      </c>
      <c r="H288" s="8">
        <v>35</v>
      </c>
      <c r="I288" s="8">
        <v>30</v>
      </c>
      <c r="J288" s="47">
        <v>4500</v>
      </c>
      <c r="K288" s="2"/>
      <c r="L288" s="9">
        <f>1800+1700+1000</f>
        <v>4500</v>
      </c>
      <c r="M288" s="2" t="s">
        <v>496</v>
      </c>
      <c r="N288" s="12" t="s">
        <v>929</v>
      </c>
      <c r="O288" s="2" t="s">
        <v>717</v>
      </c>
      <c r="P288" s="2" t="s">
        <v>500</v>
      </c>
      <c r="Q288" s="2" t="s">
        <v>499</v>
      </c>
      <c r="R288" s="3" t="s">
        <v>905</v>
      </c>
      <c r="U288" s="165"/>
    </row>
    <row r="289" spans="1:24" s="80" customFormat="1" ht="90" x14ac:dyDescent="0.2">
      <c r="A289" s="1">
        <v>2</v>
      </c>
      <c r="B289" s="33" t="s">
        <v>557</v>
      </c>
      <c r="C289" s="2" t="s">
        <v>589</v>
      </c>
      <c r="D289" s="71" t="s">
        <v>588</v>
      </c>
      <c r="E289" s="6" t="s">
        <v>333</v>
      </c>
      <c r="F289" s="44">
        <v>30</v>
      </c>
      <c r="G289" s="44">
        <v>30</v>
      </c>
      <c r="H289" s="8">
        <v>30</v>
      </c>
      <c r="I289" s="8">
        <v>30</v>
      </c>
      <c r="J289" s="47">
        <v>16000</v>
      </c>
      <c r="K289" s="2"/>
      <c r="L289" s="9">
        <v>16000</v>
      </c>
      <c r="M289" s="2" t="s">
        <v>496</v>
      </c>
      <c r="N289" s="12" t="s">
        <v>576</v>
      </c>
      <c r="O289" s="2" t="s">
        <v>577</v>
      </c>
      <c r="P289" s="2" t="s">
        <v>500</v>
      </c>
      <c r="Q289" s="2" t="s">
        <v>499</v>
      </c>
      <c r="R289" s="3" t="s">
        <v>558</v>
      </c>
      <c r="U289" s="165"/>
    </row>
    <row r="290" spans="1:24" s="80" customFormat="1" ht="120" x14ac:dyDescent="0.2">
      <c r="A290" s="1">
        <v>3</v>
      </c>
      <c r="B290" s="33" t="s">
        <v>1031</v>
      </c>
      <c r="C290" s="2" t="s">
        <v>1173</v>
      </c>
      <c r="D290" s="71" t="s">
        <v>396</v>
      </c>
      <c r="E290" s="6" t="s">
        <v>333</v>
      </c>
      <c r="F290" s="44">
        <v>50</v>
      </c>
      <c r="G290" s="44">
        <v>50</v>
      </c>
      <c r="H290" s="8">
        <v>107</v>
      </c>
      <c r="I290" s="8">
        <v>100</v>
      </c>
      <c r="J290" s="47">
        <v>6950</v>
      </c>
      <c r="K290" s="2"/>
      <c r="L290" s="9">
        <f>3000+2500+1450</f>
        <v>6950</v>
      </c>
      <c r="M290" s="2" t="s">
        <v>496</v>
      </c>
      <c r="N290" s="12" t="s">
        <v>1174</v>
      </c>
      <c r="O290" s="2" t="s">
        <v>717</v>
      </c>
      <c r="P290" s="2" t="s">
        <v>500</v>
      </c>
      <c r="Q290" s="2" t="s">
        <v>499</v>
      </c>
      <c r="R290" s="56" t="s">
        <v>1028</v>
      </c>
      <c r="U290" s="165"/>
    </row>
    <row r="291" spans="1:24" ht="14.25" x14ac:dyDescent="0.2">
      <c r="A291" s="207" t="s">
        <v>94</v>
      </c>
      <c r="B291" s="208"/>
      <c r="C291" s="209"/>
      <c r="D291" s="209"/>
      <c r="E291" s="209"/>
      <c r="F291" s="209"/>
      <c r="G291" s="209"/>
      <c r="H291" s="209"/>
      <c r="I291" s="209"/>
      <c r="J291" s="209"/>
      <c r="K291" s="209"/>
      <c r="L291" s="209"/>
      <c r="M291" s="209"/>
      <c r="N291" s="209"/>
      <c r="O291" s="209"/>
      <c r="P291" s="209"/>
      <c r="Q291" s="209"/>
      <c r="R291" s="210"/>
      <c r="S291" s="197">
        <f>SUM(H292:H296)</f>
        <v>399</v>
      </c>
      <c r="T291" s="197">
        <f t="shared" ref="T291" si="20">SUM(I292:I296)</f>
        <v>352</v>
      </c>
      <c r="U291" s="104">
        <f>SUM(L292:L296)</f>
        <v>27000</v>
      </c>
      <c r="V291" s="197"/>
    </row>
    <row r="292" spans="1:24" s="80" customFormat="1" ht="150" x14ac:dyDescent="0.2">
      <c r="A292" s="1">
        <v>1</v>
      </c>
      <c r="B292" s="33" t="s">
        <v>401</v>
      </c>
      <c r="C292" s="2" t="s">
        <v>591</v>
      </c>
      <c r="D292" s="69" t="s">
        <v>397</v>
      </c>
      <c r="E292" s="6" t="s">
        <v>333</v>
      </c>
      <c r="F292" s="44">
        <v>60</v>
      </c>
      <c r="G292" s="44">
        <v>50</v>
      </c>
      <c r="H292" s="8">
        <v>68</v>
      </c>
      <c r="I292" s="8">
        <v>58</v>
      </c>
      <c r="J292" s="47">
        <v>5200</v>
      </c>
      <c r="K292" s="2"/>
      <c r="L292" s="9">
        <f>3600+1600</f>
        <v>5200</v>
      </c>
      <c r="M292" s="2" t="s">
        <v>500</v>
      </c>
      <c r="N292" s="12" t="s">
        <v>706</v>
      </c>
      <c r="O292" s="2" t="s">
        <v>500</v>
      </c>
      <c r="P292" s="2" t="s">
        <v>500</v>
      </c>
      <c r="Q292" s="2" t="s">
        <v>500</v>
      </c>
      <c r="R292" s="3"/>
      <c r="U292" s="165"/>
    </row>
    <row r="293" spans="1:24" s="80" customFormat="1" ht="225" x14ac:dyDescent="0.2">
      <c r="A293" s="1">
        <v>2</v>
      </c>
      <c r="B293" s="33" t="s">
        <v>608</v>
      </c>
      <c r="C293" s="2" t="s">
        <v>1182</v>
      </c>
      <c r="D293" s="69" t="s">
        <v>398</v>
      </c>
      <c r="E293" s="6" t="s">
        <v>333</v>
      </c>
      <c r="F293" s="153">
        <v>70</v>
      </c>
      <c r="G293" s="153">
        <v>60</v>
      </c>
      <c r="H293" s="8">
        <v>79</v>
      </c>
      <c r="I293" s="8">
        <v>68</v>
      </c>
      <c r="J293" s="154">
        <v>4200</v>
      </c>
      <c r="K293" s="2"/>
      <c r="L293" s="9">
        <f>4200</f>
        <v>4200</v>
      </c>
      <c r="M293" s="2" t="s">
        <v>500</v>
      </c>
      <c r="N293" s="12" t="s">
        <v>1183</v>
      </c>
      <c r="O293" s="2" t="s">
        <v>1184</v>
      </c>
      <c r="P293" s="2" t="s">
        <v>500</v>
      </c>
      <c r="Q293" s="2" t="s">
        <v>1185</v>
      </c>
      <c r="R293" s="3" t="s">
        <v>1221</v>
      </c>
      <c r="U293" s="165"/>
    </row>
    <row r="294" spans="1:24" s="80" customFormat="1" ht="142.5" customHeight="1" x14ac:dyDescent="0.2">
      <c r="A294" s="1">
        <v>3</v>
      </c>
      <c r="B294" s="33" t="s">
        <v>402</v>
      </c>
      <c r="C294" s="2" t="s">
        <v>726</v>
      </c>
      <c r="D294" s="69" t="s">
        <v>399</v>
      </c>
      <c r="E294" s="6" t="s">
        <v>333</v>
      </c>
      <c r="F294" s="44">
        <v>110</v>
      </c>
      <c r="G294" s="44">
        <v>100</v>
      </c>
      <c r="H294" s="8">
        <v>118</v>
      </c>
      <c r="I294" s="8">
        <v>110</v>
      </c>
      <c r="J294" s="47">
        <v>6900</v>
      </c>
      <c r="K294" s="2"/>
      <c r="L294" s="9">
        <f>4200+1200+1500</f>
        <v>6900</v>
      </c>
      <c r="M294" s="2" t="s">
        <v>500</v>
      </c>
      <c r="N294" s="12" t="s">
        <v>727</v>
      </c>
      <c r="O294" s="2" t="s">
        <v>500</v>
      </c>
      <c r="P294" s="2" t="s">
        <v>500</v>
      </c>
      <c r="Q294" s="2" t="s">
        <v>499</v>
      </c>
      <c r="R294" s="3"/>
      <c r="U294" s="165"/>
    </row>
    <row r="295" spans="1:24" s="80" customFormat="1" ht="165" x14ac:dyDescent="0.2">
      <c r="A295" s="1">
        <v>4</v>
      </c>
      <c r="B295" s="33" t="s">
        <v>626</v>
      </c>
      <c r="C295" s="2" t="s">
        <v>718</v>
      </c>
      <c r="D295" s="69" t="s">
        <v>400</v>
      </c>
      <c r="E295" s="6" t="s">
        <v>333</v>
      </c>
      <c r="F295" s="44">
        <v>70</v>
      </c>
      <c r="G295" s="44">
        <v>60</v>
      </c>
      <c r="H295" s="8">
        <v>86</v>
      </c>
      <c r="I295" s="8">
        <v>76</v>
      </c>
      <c r="J295" s="154">
        <v>8383.6</v>
      </c>
      <c r="K295" s="2"/>
      <c r="L295" s="9">
        <f>4183.6+4200</f>
        <v>8383.6</v>
      </c>
      <c r="M295" s="2" t="s">
        <v>500</v>
      </c>
      <c r="N295" s="12" t="s">
        <v>719</v>
      </c>
      <c r="O295" s="2" t="s">
        <v>500</v>
      </c>
      <c r="P295" s="2" t="s">
        <v>500</v>
      </c>
      <c r="Q295" s="2" t="s">
        <v>499</v>
      </c>
      <c r="R295" s="3" t="s">
        <v>1222</v>
      </c>
      <c r="U295" s="165"/>
    </row>
    <row r="296" spans="1:24" s="80" customFormat="1" ht="75" x14ac:dyDescent="0.2">
      <c r="A296" s="157">
        <v>5</v>
      </c>
      <c r="B296" s="56" t="s">
        <v>1224</v>
      </c>
      <c r="C296" s="2" t="s">
        <v>1271</v>
      </c>
      <c r="D296" s="144" t="s">
        <v>1223</v>
      </c>
      <c r="E296" s="56"/>
      <c r="F296" s="155">
        <v>39</v>
      </c>
      <c r="G296" s="155">
        <v>35</v>
      </c>
      <c r="H296" s="8">
        <v>48</v>
      </c>
      <c r="I296" s="8">
        <v>40</v>
      </c>
      <c r="J296" s="156">
        <v>2316.4</v>
      </c>
      <c r="K296" s="2"/>
      <c r="L296" s="9">
        <f>2316.4</f>
        <v>2316.4</v>
      </c>
      <c r="M296" s="2" t="s">
        <v>500</v>
      </c>
      <c r="N296" s="12" t="s">
        <v>1272</v>
      </c>
      <c r="O296" s="2" t="s">
        <v>1184</v>
      </c>
      <c r="P296" s="2" t="s">
        <v>500</v>
      </c>
      <c r="Q296" s="2" t="s">
        <v>499</v>
      </c>
      <c r="R296" s="3" t="s">
        <v>1216</v>
      </c>
      <c r="U296" s="165"/>
    </row>
    <row r="297" spans="1:24" ht="14.25" x14ac:dyDescent="0.2">
      <c r="A297" s="207" t="s">
        <v>125</v>
      </c>
      <c r="B297" s="208"/>
      <c r="C297" s="209"/>
      <c r="D297" s="209"/>
      <c r="E297" s="209"/>
      <c r="F297" s="209"/>
      <c r="G297" s="209"/>
      <c r="H297" s="209"/>
      <c r="I297" s="209"/>
      <c r="J297" s="209"/>
      <c r="K297" s="209"/>
      <c r="L297" s="209"/>
      <c r="M297" s="209"/>
      <c r="N297" s="209"/>
      <c r="O297" s="209"/>
      <c r="P297" s="209"/>
      <c r="Q297" s="209"/>
      <c r="R297" s="210"/>
      <c r="S297" s="197">
        <f>SUM(H298:H301)</f>
        <v>274</v>
      </c>
      <c r="T297" s="197">
        <f t="shared" ref="T297" si="21">SUM(I298:I301)</f>
        <v>232</v>
      </c>
      <c r="U297" s="104">
        <f>SUM(L298:L301)</f>
        <v>26800</v>
      </c>
      <c r="V297" s="197"/>
      <c r="X297" s="197"/>
    </row>
    <row r="298" spans="1:24" s="80" customFormat="1" ht="210" x14ac:dyDescent="0.2">
      <c r="A298" s="1">
        <v>1</v>
      </c>
      <c r="B298" s="107" t="s">
        <v>732</v>
      </c>
      <c r="C298" s="2" t="s">
        <v>1063</v>
      </c>
      <c r="D298" s="114" t="s">
        <v>731</v>
      </c>
      <c r="E298" s="6" t="s">
        <v>333</v>
      </c>
      <c r="F298" s="44">
        <v>30</v>
      </c>
      <c r="G298" s="44">
        <v>25</v>
      </c>
      <c r="H298" s="8">
        <v>45</v>
      </c>
      <c r="I298" s="8">
        <v>38</v>
      </c>
      <c r="J298" s="47">
        <v>5000</v>
      </c>
      <c r="K298" s="2"/>
      <c r="L298" s="9">
        <f>1800+1000+2200</f>
        <v>5000</v>
      </c>
      <c r="M298" s="2" t="s">
        <v>496</v>
      </c>
      <c r="N298" s="12" t="s">
        <v>1064</v>
      </c>
      <c r="O298" s="2" t="s">
        <v>859</v>
      </c>
      <c r="P298" s="33" t="s">
        <v>865</v>
      </c>
      <c r="Q298" s="33" t="s">
        <v>499</v>
      </c>
      <c r="R298" s="66" t="s">
        <v>739</v>
      </c>
      <c r="U298" s="165"/>
    </row>
    <row r="299" spans="1:24" s="80" customFormat="1" ht="179.25" customHeight="1" x14ac:dyDescent="0.2">
      <c r="A299" s="1">
        <v>2</v>
      </c>
      <c r="B299" s="107" t="s">
        <v>1006</v>
      </c>
      <c r="C299" s="2" t="s">
        <v>1181</v>
      </c>
      <c r="D299" s="114" t="s">
        <v>403</v>
      </c>
      <c r="E299" s="6" t="s">
        <v>333</v>
      </c>
      <c r="F299" s="44">
        <v>50</v>
      </c>
      <c r="G299" s="44">
        <v>50</v>
      </c>
      <c r="H299" s="8">
        <v>56</v>
      </c>
      <c r="I299" s="8">
        <v>51</v>
      </c>
      <c r="J299" s="47">
        <v>6200</v>
      </c>
      <c r="K299" s="2"/>
      <c r="L299" s="9">
        <f>3000+1000+2200</f>
        <v>6200</v>
      </c>
      <c r="M299" s="2" t="s">
        <v>496</v>
      </c>
      <c r="N299" s="12" t="s">
        <v>1064</v>
      </c>
      <c r="O299" s="2" t="s">
        <v>859</v>
      </c>
      <c r="P299" s="33" t="s">
        <v>865</v>
      </c>
      <c r="Q299" s="33" t="s">
        <v>499</v>
      </c>
      <c r="R299" s="56" t="s">
        <v>1032</v>
      </c>
      <c r="U299" s="165"/>
    </row>
    <row r="300" spans="1:24" s="80" customFormat="1" ht="180" x14ac:dyDescent="0.2">
      <c r="A300" s="54">
        <v>3</v>
      </c>
      <c r="B300" s="107" t="s">
        <v>733</v>
      </c>
      <c r="C300" s="33" t="s">
        <v>863</v>
      </c>
      <c r="D300" s="114" t="s">
        <v>404</v>
      </c>
      <c r="E300" s="6" t="s">
        <v>333</v>
      </c>
      <c r="F300" s="44">
        <v>100</v>
      </c>
      <c r="G300" s="44">
        <v>80</v>
      </c>
      <c r="H300" s="55">
        <v>103</v>
      </c>
      <c r="I300" s="55">
        <v>79</v>
      </c>
      <c r="J300" s="47">
        <v>11000</v>
      </c>
      <c r="K300" s="33"/>
      <c r="L300" s="57">
        <f>6000+2000+3000</f>
        <v>11000</v>
      </c>
      <c r="M300" s="33" t="s">
        <v>496</v>
      </c>
      <c r="N300" s="12" t="s">
        <v>864</v>
      </c>
      <c r="O300" s="33" t="s">
        <v>859</v>
      </c>
      <c r="P300" s="33" t="s">
        <v>865</v>
      </c>
      <c r="Q300" s="33" t="s">
        <v>499</v>
      </c>
      <c r="R300" s="105" t="s">
        <v>740</v>
      </c>
      <c r="U300" s="165"/>
    </row>
    <row r="301" spans="1:24" s="80" customFormat="1" ht="165" x14ac:dyDescent="0.2">
      <c r="A301" s="1">
        <v>4</v>
      </c>
      <c r="B301" s="107" t="s">
        <v>524</v>
      </c>
      <c r="C301" s="2" t="s">
        <v>1281</v>
      </c>
      <c r="D301" s="114" t="s">
        <v>405</v>
      </c>
      <c r="E301" s="6" t="s">
        <v>333</v>
      </c>
      <c r="F301" s="44">
        <v>60</v>
      </c>
      <c r="G301" s="44">
        <v>55</v>
      </c>
      <c r="H301" s="8">
        <v>70</v>
      </c>
      <c r="I301" s="8">
        <v>64</v>
      </c>
      <c r="J301" s="47">
        <v>7050</v>
      </c>
      <c r="K301" s="2"/>
      <c r="L301" s="9">
        <f>3600+1000</f>
        <v>4600</v>
      </c>
      <c r="M301" s="2" t="s">
        <v>496</v>
      </c>
      <c r="N301" s="12" t="s">
        <v>1282</v>
      </c>
      <c r="O301" s="2" t="s">
        <v>859</v>
      </c>
      <c r="P301" s="33" t="s">
        <v>865</v>
      </c>
      <c r="Q301" s="33" t="s">
        <v>499</v>
      </c>
      <c r="R301" s="2"/>
      <c r="U301" s="165"/>
    </row>
    <row r="302" spans="1:24" ht="14.25" x14ac:dyDescent="0.2">
      <c r="A302" s="211" t="s">
        <v>137</v>
      </c>
      <c r="B302" s="212"/>
      <c r="C302" s="213"/>
      <c r="D302" s="213"/>
      <c r="E302" s="213"/>
      <c r="F302" s="213"/>
      <c r="G302" s="213"/>
      <c r="H302" s="213"/>
      <c r="I302" s="213"/>
      <c r="J302" s="213"/>
      <c r="K302" s="213"/>
      <c r="L302" s="213"/>
      <c r="M302" s="213"/>
      <c r="N302" s="213"/>
      <c r="O302" s="213"/>
      <c r="P302" s="213"/>
      <c r="Q302" s="213"/>
      <c r="R302" s="214"/>
    </row>
    <row r="303" spans="1:24" s="80" customFormat="1" ht="409.6" customHeight="1" x14ac:dyDescent="0.2">
      <c r="A303" s="1">
        <v>1</v>
      </c>
      <c r="B303" s="2" t="s">
        <v>423</v>
      </c>
      <c r="C303" s="2" t="s">
        <v>828</v>
      </c>
      <c r="D303" s="64" t="s">
        <v>422</v>
      </c>
      <c r="E303" s="2" t="s">
        <v>135</v>
      </c>
      <c r="F303" s="2">
        <v>60</v>
      </c>
      <c r="G303" s="56">
        <v>47</v>
      </c>
      <c r="H303" s="8">
        <v>71</v>
      </c>
      <c r="I303" s="8">
        <v>47</v>
      </c>
      <c r="J303" s="109">
        <v>253784.28</v>
      </c>
      <c r="K303" s="2" t="s">
        <v>496</v>
      </c>
      <c r="L303" s="9">
        <f>18000+144000+46929.28+23200+11900+1800+7955</f>
        <v>253784.28</v>
      </c>
      <c r="M303" s="2" t="s">
        <v>496</v>
      </c>
      <c r="N303" s="12" t="s">
        <v>833</v>
      </c>
      <c r="O303" s="2" t="s">
        <v>552</v>
      </c>
      <c r="P303" s="2" t="s">
        <v>586</v>
      </c>
      <c r="Q303" s="2" t="s">
        <v>499</v>
      </c>
      <c r="R303" s="3" t="s">
        <v>1114</v>
      </c>
      <c r="S303" s="80">
        <v>1</v>
      </c>
      <c r="U303" s="165"/>
    </row>
    <row r="304" spans="1:24" s="80" customFormat="1" ht="225" x14ac:dyDescent="0.2">
      <c r="A304" s="1">
        <v>2</v>
      </c>
      <c r="B304" s="2" t="s">
        <v>424</v>
      </c>
      <c r="C304" s="16" t="s">
        <v>875</v>
      </c>
      <c r="D304" s="64" t="s">
        <v>138</v>
      </c>
      <c r="E304" s="2" t="s">
        <v>135</v>
      </c>
      <c r="F304" s="2">
        <v>40</v>
      </c>
      <c r="G304" s="56">
        <v>26</v>
      </c>
      <c r="H304" s="8">
        <v>42</v>
      </c>
      <c r="I304" s="8">
        <v>26</v>
      </c>
      <c r="J304" s="109">
        <v>62505</v>
      </c>
      <c r="K304" s="2"/>
      <c r="L304" s="9">
        <f>62505</f>
        <v>62505</v>
      </c>
      <c r="M304" s="2" t="s">
        <v>496</v>
      </c>
      <c r="N304" s="12" t="s">
        <v>876</v>
      </c>
      <c r="O304" s="2" t="s">
        <v>586</v>
      </c>
      <c r="P304" s="2" t="s">
        <v>586</v>
      </c>
      <c r="Q304" s="2" t="s">
        <v>499</v>
      </c>
      <c r="R304" s="3" t="s">
        <v>906</v>
      </c>
      <c r="S304" s="80">
        <v>2</v>
      </c>
      <c r="U304" s="165"/>
    </row>
    <row r="305" spans="1:21" s="80" customFormat="1" ht="225" x14ac:dyDescent="0.2">
      <c r="A305" s="1">
        <v>3</v>
      </c>
      <c r="B305" s="2" t="s">
        <v>425</v>
      </c>
      <c r="C305" s="2" t="s">
        <v>1072</v>
      </c>
      <c r="D305" s="64" t="s">
        <v>420</v>
      </c>
      <c r="E305" s="2" t="s">
        <v>135</v>
      </c>
      <c r="F305" s="56">
        <v>86</v>
      </c>
      <c r="G305" s="56">
        <v>50</v>
      </c>
      <c r="H305" s="8">
        <v>86</v>
      </c>
      <c r="I305" s="8">
        <v>50</v>
      </c>
      <c r="J305" s="109">
        <v>69577.83</v>
      </c>
      <c r="K305" s="2"/>
      <c r="L305" s="9">
        <f>5819+6000+7200+21000+7000+1800+20758.83</f>
        <v>69577.83</v>
      </c>
      <c r="M305" s="2" t="s">
        <v>496</v>
      </c>
      <c r="N305" s="12" t="s">
        <v>1073</v>
      </c>
      <c r="O305" s="2" t="s">
        <v>586</v>
      </c>
      <c r="P305" s="2" t="s">
        <v>1074</v>
      </c>
      <c r="Q305" s="2" t="s">
        <v>499</v>
      </c>
      <c r="R305" s="56" t="s">
        <v>1200</v>
      </c>
      <c r="S305" s="80">
        <v>3</v>
      </c>
      <c r="U305" s="165"/>
    </row>
    <row r="306" spans="1:21" s="80" customFormat="1" ht="306" customHeight="1" x14ac:dyDescent="0.2">
      <c r="A306" s="1">
        <v>4</v>
      </c>
      <c r="B306" s="2" t="s">
        <v>471</v>
      </c>
      <c r="C306" s="2" t="s">
        <v>796</v>
      </c>
      <c r="D306" s="64" t="s">
        <v>421</v>
      </c>
      <c r="E306" s="2" t="s">
        <v>2</v>
      </c>
      <c r="F306" s="2">
        <v>50</v>
      </c>
      <c r="G306" s="2">
        <v>26</v>
      </c>
      <c r="H306" s="8">
        <v>50</v>
      </c>
      <c r="I306" s="8">
        <v>26</v>
      </c>
      <c r="J306" s="109">
        <v>101097.91</v>
      </c>
      <c r="K306" s="2"/>
      <c r="L306" s="9">
        <f>15000+32097.91+29000+25000</f>
        <v>101097.91</v>
      </c>
      <c r="M306" s="2" t="s">
        <v>496</v>
      </c>
      <c r="N306" s="12" t="s">
        <v>797</v>
      </c>
      <c r="O306" s="2" t="s">
        <v>503</v>
      </c>
      <c r="P306" s="2" t="s">
        <v>586</v>
      </c>
      <c r="Q306" s="2" t="s">
        <v>499</v>
      </c>
      <c r="R306" s="3" t="s">
        <v>822</v>
      </c>
      <c r="S306" s="80">
        <v>4</v>
      </c>
      <c r="U306" s="165"/>
    </row>
    <row r="307" spans="1:21" ht="350.25" customHeight="1" x14ac:dyDescent="0.2">
      <c r="A307" s="1">
        <v>5</v>
      </c>
      <c r="B307" s="33" t="s">
        <v>472</v>
      </c>
      <c r="C307" s="4" t="s">
        <v>1075</v>
      </c>
      <c r="D307" s="63" t="s">
        <v>258</v>
      </c>
      <c r="E307" s="2" t="s">
        <v>2</v>
      </c>
      <c r="F307" s="113">
        <v>161</v>
      </c>
      <c r="G307" s="113">
        <v>118</v>
      </c>
      <c r="H307" s="2">
        <v>161</v>
      </c>
      <c r="I307" s="2">
        <v>118</v>
      </c>
      <c r="J307" s="76">
        <v>190649.92</v>
      </c>
      <c r="K307" s="2"/>
      <c r="L307" s="9">
        <f>15300+95625+400+42923.58+9000+21414.34+5987</f>
        <v>190649.92</v>
      </c>
      <c r="M307" s="2" t="s">
        <v>496</v>
      </c>
      <c r="N307" s="12" t="s">
        <v>1076</v>
      </c>
      <c r="O307" s="2" t="s">
        <v>586</v>
      </c>
      <c r="P307" s="2" t="s">
        <v>586</v>
      </c>
      <c r="Q307" s="2" t="s">
        <v>499</v>
      </c>
      <c r="R307" s="145" t="s">
        <v>1381</v>
      </c>
      <c r="S307" s="80">
        <v>5</v>
      </c>
    </row>
    <row r="308" spans="1:21" ht="306.75" customHeight="1" x14ac:dyDescent="0.2">
      <c r="A308" s="1">
        <v>6</v>
      </c>
      <c r="B308" s="33" t="s">
        <v>619</v>
      </c>
      <c r="C308" s="2" t="s">
        <v>613</v>
      </c>
      <c r="D308" s="63" t="s">
        <v>259</v>
      </c>
      <c r="E308" s="2" t="s">
        <v>135</v>
      </c>
      <c r="F308" s="113">
        <v>62</v>
      </c>
      <c r="G308" s="113">
        <v>51</v>
      </c>
      <c r="H308" s="2">
        <v>62</v>
      </c>
      <c r="I308" s="2">
        <v>51</v>
      </c>
      <c r="J308" s="76">
        <v>165967.38</v>
      </c>
      <c r="K308" s="2" t="s">
        <v>496</v>
      </c>
      <c r="L308" s="9">
        <f>10800+88500+30000+4809.02+1800+23558.36+6500</f>
        <v>165967.38</v>
      </c>
      <c r="M308" s="2" t="s">
        <v>496</v>
      </c>
      <c r="N308" s="12" t="s">
        <v>614</v>
      </c>
      <c r="O308" s="2" t="s">
        <v>615</v>
      </c>
      <c r="P308" s="2" t="s">
        <v>615</v>
      </c>
      <c r="Q308" s="2" t="s">
        <v>499</v>
      </c>
      <c r="R308" s="40" t="s">
        <v>824</v>
      </c>
      <c r="S308" s="80">
        <v>6</v>
      </c>
    </row>
    <row r="309" spans="1:21" ht="180" x14ac:dyDescent="0.2">
      <c r="A309" s="1">
        <v>7</v>
      </c>
      <c r="B309" s="33" t="s">
        <v>430</v>
      </c>
      <c r="C309" s="4" t="s">
        <v>1196</v>
      </c>
      <c r="D309" s="63" t="s">
        <v>1511</v>
      </c>
      <c r="E309" s="2" t="s">
        <v>135</v>
      </c>
      <c r="F309" s="113">
        <v>90</v>
      </c>
      <c r="G309" s="113">
        <v>46</v>
      </c>
      <c r="H309" s="2">
        <v>90</v>
      </c>
      <c r="I309" s="2">
        <v>46</v>
      </c>
      <c r="J309" s="76">
        <f>42916.5</f>
        <v>42916.5</v>
      </c>
      <c r="K309" s="2"/>
      <c r="L309" s="2">
        <f>8000+6313.64+7200+21402.86</f>
        <v>42916.5</v>
      </c>
      <c r="M309" s="2" t="s">
        <v>496</v>
      </c>
      <c r="N309" s="12" t="s">
        <v>1197</v>
      </c>
      <c r="O309" s="2" t="s">
        <v>1198</v>
      </c>
      <c r="P309" s="2" t="s">
        <v>1199</v>
      </c>
      <c r="Q309" s="2" t="s">
        <v>499</v>
      </c>
      <c r="R309" s="56" t="s">
        <v>1512</v>
      </c>
      <c r="S309" s="80">
        <v>7</v>
      </c>
    </row>
    <row r="310" spans="1:21" ht="409.5" x14ac:dyDescent="0.2">
      <c r="A310" s="1">
        <v>8</v>
      </c>
      <c r="B310" s="33" t="s">
        <v>431</v>
      </c>
      <c r="C310" s="2" t="s">
        <v>1019</v>
      </c>
      <c r="D310" s="63" t="s">
        <v>426</v>
      </c>
      <c r="E310" s="2" t="s">
        <v>2</v>
      </c>
      <c r="F310" s="113">
        <v>86</v>
      </c>
      <c r="G310" s="113">
        <v>14</v>
      </c>
      <c r="H310" s="2">
        <v>86</v>
      </c>
      <c r="I310" s="2">
        <v>14</v>
      </c>
      <c r="J310" s="76">
        <v>108738.97</v>
      </c>
      <c r="K310" s="2"/>
      <c r="L310" s="9">
        <f>9000+60000+1500+22270.97+6000+5000+4968</f>
        <v>108738.97</v>
      </c>
      <c r="M310" s="2" t="s">
        <v>496</v>
      </c>
      <c r="N310" s="12" t="s">
        <v>1020</v>
      </c>
      <c r="O310" s="2" t="s">
        <v>586</v>
      </c>
      <c r="P310" s="2" t="s">
        <v>1021</v>
      </c>
      <c r="Q310" s="2" t="s">
        <v>499</v>
      </c>
      <c r="R310" s="3" t="s">
        <v>1201</v>
      </c>
      <c r="S310" s="80">
        <v>8</v>
      </c>
    </row>
    <row r="311" spans="1:21" s="80" customFormat="1" ht="354.75" customHeight="1" x14ac:dyDescent="0.2">
      <c r="A311" s="1">
        <v>9</v>
      </c>
      <c r="B311" s="33" t="s">
        <v>900</v>
      </c>
      <c r="C311" s="2" t="s">
        <v>1065</v>
      </c>
      <c r="D311" s="63" t="s">
        <v>427</v>
      </c>
      <c r="E311" s="2" t="s">
        <v>135</v>
      </c>
      <c r="F311" s="113">
        <v>87</v>
      </c>
      <c r="G311" s="113">
        <v>42</v>
      </c>
      <c r="H311" s="8">
        <v>87</v>
      </c>
      <c r="I311" s="8">
        <v>42</v>
      </c>
      <c r="J311" s="76">
        <v>164484.92000000001</v>
      </c>
      <c r="K311" s="2"/>
      <c r="L311" s="9">
        <f>14400+75000+2400+28192.92+6992+27500+10000</f>
        <v>164484.91999999998</v>
      </c>
      <c r="M311" s="2" t="s">
        <v>496</v>
      </c>
      <c r="N311" s="12" t="s">
        <v>1066</v>
      </c>
      <c r="O311" s="2" t="s">
        <v>1067</v>
      </c>
      <c r="P311" s="2" t="s">
        <v>1067</v>
      </c>
      <c r="Q311" s="2" t="s">
        <v>499</v>
      </c>
      <c r="R311" s="3" t="s">
        <v>1380</v>
      </c>
      <c r="S311" s="80">
        <v>9</v>
      </c>
      <c r="U311" s="165"/>
    </row>
    <row r="312" spans="1:21" s="80" customFormat="1" ht="240" x14ac:dyDescent="0.2">
      <c r="A312" s="1">
        <v>10</v>
      </c>
      <c r="B312" s="33" t="s">
        <v>432</v>
      </c>
      <c r="C312" s="2" t="s">
        <v>495</v>
      </c>
      <c r="D312" s="63" t="s">
        <v>428</v>
      </c>
      <c r="E312" s="2" t="s">
        <v>2</v>
      </c>
      <c r="F312" s="15">
        <v>20</v>
      </c>
      <c r="G312" s="113">
        <v>3</v>
      </c>
      <c r="H312" s="8">
        <v>52</v>
      </c>
      <c r="I312" s="8">
        <v>3</v>
      </c>
      <c r="J312" s="76">
        <v>6200</v>
      </c>
      <c r="K312" s="2" t="s">
        <v>496</v>
      </c>
      <c r="L312" s="9">
        <f>6200</f>
        <v>6200</v>
      </c>
      <c r="M312" s="2" t="s">
        <v>496</v>
      </c>
      <c r="N312" s="12" t="s">
        <v>497</v>
      </c>
      <c r="O312" s="2" t="s">
        <v>498</v>
      </c>
      <c r="P312" s="2" t="s">
        <v>498</v>
      </c>
      <c r="Q312" s="2" t="s">
        <v>499</v>
      </c>
      <c r="R312" s="3" t="s">
        <v>1108</v>
      </c>
      <c r="S312" s="80">
        <v>10</v>
      </c>
      <c r="U312" s="165"/>
    </row>
    <row r="313" spans="1:21" s="80" customFormat="1" ht="210" x14ac:dyDescent="0.2">
      <c r="A313" s="1">
        <v>11</v>
      </c>
      <c r="B313" s="33" t="s">
        <v>553</v>
      </c>
      <c r="C313" s="2" t="s">
        <v>622</v>
      </c>
      <c r="D313" s="63" t="s">
        <v>429</v>
      </c>
      <c r="E313" s="2" t="s">
        <v>2</v>
      </c>
      <c r="F313" s="15">
        <v>30</v>
      </c>
      <c r="G313" s="113">
        <v>21</v>
      </c>
      <c r="H313" s="8">
        <v>42</v>
      </c>
      <c r="I313" s="8">
        <v>21</v>
      </c>
      <c r="J313" s="76">
        <v>40500</v>
      </c>
      <c r="K313" s="2" t="s">
        <v>496</v>
      </c>
      <c r="L313" s="9">
        <f>3600+10000+900+9000+12000+5000</f>
        <v>40500</v>
      </c>
      <c r="M313" s="2" t="s">
        <v>496</v>
      </c>
      <c r="N313" s="2" t="s">
        <v>686</v>
      </c>
      <c r="O313" s="2" t="s">
        <v>623</v>
      </c>
      <c r="P313" s="2" t="s">
        <v>624</v>
      </c>
      <c r="Q313" s="2" t="s">
        <v>499</v>
      </c>
      <c r="R313" s="3" t="s">
        <v>907</v>
      </c>
      <c r="S313" s="80">
        <v>11</v>
      </c>
      <c r="U313" s="165"/>
    </row>
    <row r="314" spans="1:21" s="80" customFormat="1" ht="375" x14ac:dyDescent="0.2">
      <c r="A314" s="1">
        <v>12</v>
      </c>
      <c r="B314" s="33" t="s">
        <v>443</v>
      </c>
      <c r="C314" s="2" t="s">
        <v>941</v>
      </c>
      <c r="D314" s="63" t="s">
        <v>433</v>
      </c>
      <c r="E314" s="2" t="s">
        <v>135</v>
      </c>
      <c r="F314" s="105">
        <v>144</v>
      </c>
      <c r="G314" s="105">
        <v>50</v>
      </c>
      <c r="H314" s="8">
        <v>144</v>
      </c>
      <c r="I314" s="8">
        <v>50</v>
      </c>
      <c r="J314" s="77">
        <v>157365.09</v>
      </c>
      <c r="K314" s="2"/>
      <c r="L314" s="9">
        <f>14400+90000+2400+26582.59+10000+8000+5982.5</f>
        <v>157365.09</v>
      </c>
      <c r="M314" s="2" t="s">
        <v>496</v>
      </c>
      <c r="N314" s="12" t="s">
        <v>942</v>
      </c>
      <c r="O314" s="2" t="s">
        <v>943</v>
      </c>
      <c r="P314" s="2" t="s">
        <v>944</v>
      </c>
      <c r="Q314" s="2" t="s">
        <v>499</v>
      </c>
      <c r="R314" s="3" t="s">
        <v>1201</v>
      </c>
      <c r="S314" s="80">
        <v>12</v>
      </c>
      <c r="U314" s="165"/>
    </row>
    <row r="315" spans="1:21" s="80" customFormat="1" ht="405" x14ac:dyDescent="0.2">
      <c r="A315" s="1">
        <v>13</v>
      </c>
      <c r="B315" s="33" t="s">
        <v>444</v>
      </c>
      <c r="C315" s="2" t="s">
        <v>1007</v>
      </c>
      <c r="D315" s="63" t="s">
        <v>434</v>
      </c>
      <c r="E315" s="2" t="s">
        <v>135</v>
      </c>
      <c r="F315" s="33">
        <v>40</v>
      </c>
      <c r="G315" s="105">
        <v>37</v>
      </c>
      <c r="H315" s="8">
        <v>86</v>
      </c>
      <c r="I315" s="8">
        <v>37</v>
      </c>
      <c r="J315" s="77">
        <v>44636.24</v>
      </c>
      <c r="K315" s="2"/>
      <c r="L315" s="9">
        <f>4800+20000+9656.24+3000+1200+5980</f>
        <v>44636.24</v>
      </c>
      <c r="M315" s="2" t="s">
        <v>496</v>
      </c>
      <c r="N315" s="12" t="s">
        <v>1008</v>
      </c>
      <c r="O315" s="2" t="s">
        <v>586</v>
      </c>
      <c r="P315" s="2" t="s">
        <v>1009</v>
      </c>
      <c r="Q315" s="2" t="s">
        <v>499</v>
      </c>
      <c r="R315" s="3" t="s">
        <v>1109</v>
      </c>
      <c r="S315" s="80">
        <v>13</v>
      </c>
      <c r="U315" s="165"/>
    </row>
    <row r="316" spans="1:21" s="80" customFormat="1" ht="293.25" customHeight="1" x14ac:dyDescent="0.2">
      <c r="A316" s="1">
        <v>14</v>
      </c>
      <c r="B316" s="33" t="s">
        <v>445</v>
      </c>
      <c r="C316" s="2" t="s">
        <v>758</v>
      </c>
      <c r="D316" s="63" t="s">
        <v>435</v>
      </c>
      <c r="E316" s="2" t="s">
        <v>135</v>
      </c>
      <c r="F316" s="33">
        <v>90</v>
      </c>
      <c r="G316" s="33">
        <v>46</v>
      </c>
      <c r="H316" s="8">
        <v>99</v>
      </c>
      <c r="I316" s="8">
        <v>48</v>
      </c>
      <c r="J316" s="77">
        <v>277872.03000000003</v>
      </c>
      <c r="K316" s="2" t="s">
        <v>496</v>
      </c>
      <c r="L316" s="9">
        <f>27000+150000+2700+35372.03+30000+20800+12000</f>
        <v>277872.03000000003</v>
      </c>
      <c r="M316" s="2" t="s">
        <v>496</v>
      </c>
      <c r="N316" s="12" t="s">
        <v>759</v>
      </c>
      <c r="O316" s="2" t="s">
        <v>760</v>
      </c>
      <c r="P316" s="2" t="s">
        <v>760</v>
      </c>
      <c r="Q316" s="2" t="s">
        <v>499</v>
      </c>
      <c r="R316" s="3" t="s">
        <v>823</v>
      </c>
      <c r="S316" s="80">
        <v>14</v>
      </c>
      <c r="U316" s="165"/>
    </row>
    <row r="317" spans="1:21" s="80" customFormat="1" ht="360" customHeight="1" x14ac:dyDescent="0.2">
      <c r="A317" s="1">
        <v>15</v>
      </c>
      <c r="B317" s="33" t="s">
        <v>1123</v>
      </c>
      <c r="C317" s="2" t="s">
        <v>819</v>
      </c>
      <c r="D317" s="63" t="s">
        <v>435</v>
      </c>
      <c r="E317" s="2" t="s">
        <v>135</v>
      </c>
      <c r="F317" s="33">
        <v>80</v>
      </c>
      <c r="G317" s="105">
        <v>42</v>
      </c>
      <c r="H317" s="8">
        <v>89</v>
      </c>
      <c r="I317" s="8">
        <v>42</v>
      </c>
      <c r="J317" s="77">
        <v>251539.20000000001</v>
      </c>
      <c r="K317" s="2" t="s">
        <v>496</v>
      </c>
      <c r="L317" s="9">
        <f>24000+144000+2400+30207.2+24000+15000+11932</f>
        <v>251539.20000000001</v>
      </c>
      <c r="M317" s="2" t="s">
        <v>496</v>
      </c>
      <c r="N317" s="12" t="s">
        <v>821</v>
      </c>
      <c r="O317" s="2" t="s">
        <v>760</v>
      </c>
      <c r="P317" s="2" t="s">
        <v>760</v>
      </c>
      <c r="Q317" s="2" t="s">
        <v>499</v>
      </c>
      <c r="R317" s="3" t="s">
        <v>1108</v>
      </c>
      <c r="S317" s="80">
        <v>15</v>
      </c>
      <c r="U317" s="165"/>
    </row>
    <row r="318" spans="1:21" s="80" customFormat="1" ht="195" x14ac:dyDescent="0.2">
      <c r="A318" s="1">
        <v>16</v>
      </c>
      <c r="B318" s="33" t="s">
        <v>446</v>
      </c>
      <c r="C318" s="2" t="s">
        <v>682</v>
      </c>
      <c r="D318" s="63" t="s">
        <v>436</v>
      </c>
      <c r="E318" s="2" t="s">
        <v>135</v>
      </c>
      <c r="F318" s="33">
        <v>60</v>
      </c>
      <c r="G318" s="33">
        <v>31</v>
      </c>
      <c r="H318" s="8">
        <v>76</v>
      </c>
      <c r="I318" s="8">
        <v>49</v>
      </c>
      <c r="J318" s="57">
        <f>(4+7.2+5.675+1.8)*1000</f>
        <v>18675</v>
      </c>
      <c r="K318" s="2" t="s">
        <v>496</v>
      </c>
      <c r="L318" s="9">
        <f>7200+1800+5675+4000</f>
        <v>18675</v>
      </c>
      <c r="M318" s="2" t="s">
        <v>496</v>
      </c>
      <c r="N318" s="12" t="s">
        <v>606</v>
      </c>
      <c r="O318" s="2" t="s">
        <v>552</v>
      </c>
      <c r="P318" s="2" t="s">
        <v>607</v>
      </c>
      <c r="Q318" s="2" t="s">
        <v>499</v>
      </c>
      <c r="R318" s="3"/>
      <c r="S318" s="80">
        <v>16</v>
      </c>
      <c r="U318" s="165"/>
    </row>
    <row r="319" spans="1:21" s="80" customFormat="1" ht="315" x14ac:dyDescent="0.2">
      <c r="A319" s="1">
        <v>17</v>
      </c>
      <c r="B319" s="33" t="s">
        <v>687</v>
      </c>
      <c r="C319" s="2" t="s">
        <v>817</v>
      </c>
      <c r="D319" s="63" t="s">
        <v>437</v>
      </c>
      <c r="E319" s="2" t="s">
        <v>135</v>
      </c>
      <c r="F319" s="33">
        <v>60</v>
      </c>
      <c r="G319" s="105">
        <v>47</v>
      </c>
      <c r="H319" s="8">
        <v>64</v>
      </c>
      <c r="I319" s="8">
        <v>47</v>
      </c>
      <c r="J319" s="77">
        <v>241389.25</v>
      </c>
      <c r="K319" s="2" t="s">
        <v>496</v>
      </c>
      <c r="L319" s="9">
        <f>18000+148500+42526.75+2900+16800+1800+10862.5</f>
        <v>241389.25</v>
      </c>
      <c r="M319" s="2" t="s">
        <v>496</v>
      </c>
      <c r="N319" s="12" t="s">
        <v>818</v>
      </c>
      <c r="O319" s="2" t="s">
        <v>552</v>
      </c>
      <c r="P319" s="2" t="s">
        <v>552</v>
      </c>
      <c r="Q319" s="2" t="s">
        <v>499</v>
      </c>
      <c r="R319" s="3" t="s">
        <v>1110</v>
      </c>
      <c r="S319" s="80">
        <v>17</v>
      </c>
      <c r="U319" s="165"/>
    </row>
    <row r="320" spans="1:21" s="80" customFormat="1" ht="165" x14ac:dyDescent="0.2">
      <c r="A320" s="1">
        <v>18</v>
      </c>
      <c r="B320" s="33" t="s">
        <v>447</v>
      </c>
      <c r="C320" s="2" t="s">
        <v>1190</v>
      </c>
      <c r="D320" s="63" t="s">
        <v>438</v>
      </c>
      <c r="E320" s="2" t="s">
        <v>135</v>
      </c>
      <c r="F320" s="105">
        <v>67</v>
      </c>
      <c r="G320" s="105">
        <v>38</v>
      </c>
      <c r="H320" s="8">
        <v>67</v>
      </c>
      <c r="I320" s="8">
        <v>38</v>
      </c>
      <c r="J320" s="77">
        <v>100699.3</v>
      </c>
      <c r="K320" s="2"/>
      <c r="L320" s="9">
        <f>10800+60000+6120.31+8000+9000+1800+4977</f>
        <v>100697.31</v>
      </c>
      <c r="M320" s="2" t="s">
        <v>496</v>
      </c>
      <c r="N320" s="12" t="s">
        <v>1191</v>
      </c>
      <c r="O320" s="2" t="s">
        <v>1192</v>
      </c>
      <c r="P320" s="2" t="s">
        <v>1193</v>
      </c>
      <c r="Q320" s="2" t="s">
        <v>499</v>
      </c>
      <c r="R320" s="3" t="s">
        <v>1201</v>
      </c>
      <c r="S320" s="80">
        <v>18</v>
      </c>
      <c r="U320" s="165"/>
    </row>
    <row r="321" spans="1:21" s="80" customFormat="1" ht="330" x14ac:dyDescent="0.2">
      <c r="A321" s="1">
        <v>19</v>
      </c>
      <c r="B321" s="33" t="s">
        <v>554</v>
      </c>
      <c r="C321" s="2" t="s">
        <v>935</v>
      </c>
      <c r="D321" s="63" t="s">
        <v>439</v>
      </c>
      <c r="E321" s="2" t="s">
        <v>2</v>
      </c>
      <c r="F321" s="33">
        <v>60</v>
      </c>
      <c r="G321" s="33">
        <v>31</v>
      </c>
      <c r="H321" s="8">
        <v>64</v>
      </c>
      <c r="I321" s="8">
        <v>48</v>
      </c>
      <c r="J321" s="77">
        <v>43469.46</v>
      </c>
      <c r="K321" s="2"/>
      <c r="L321" s="9">
        <f>4200+10800+18984+1800+1216.96+6468.5</f>
        <v>43469.46</v>
      </c>
      <c r="M321" s="2" t="s">
        <v>496</v>
      </c>
      <c r="N321" s="12" t="s">
        <v>936</v>
      </c>
      <c r="O321" s="2" t="s">
        <v>937</v>
      </c>
      <c r="P321" s="2" t="s">
        <v>940</v>
      </c>
      <c r="Q321" s="2" t="s">
        <v>499</v>
      </c>
      <c r="R321" s="3" t="s">
        <v>1111</v>
      </c>
      <c r="S321" s="80">
        <v>19</v>
      </c>
      <c r="U321" s="165"/>
    </row>
    <row r="322" spans="1:21" s="80" customFormat="1" ht="245.25" customHeight="1" x14ac:dyDescent="0.2">
      <c r="A322" s="1">
        <v>20</v>
      </c>
      <c r="B322" s="33" t="s">
        <v>1101</v>
      </c>
      <c r="C322" s="2" t="s">
        <v>1244</v>
      </c>
      <c r="D322" s="63" t="s">
        <v>440</v>
      </c>
      <c r="E322" s="2" t="s">
        <v>2</v>
      </c>
      <c r="F322" s="105">
        <v>43</v>
      </c>
      <c r="G322" s="105">
        <v>30</v>
      </c>
      <c r="H322" s="8">
        <v>43</v>
      </c>
      <c r="I322" s="8">
        <v>30</v>
      </c>
      <c r="J322" s="77">
        <v>122016.67</v>
      </c>
      <c r="K322" s="2"/>
      <c r="L322" s="9">
        <f>7200+48000+1200+16031.97+30000+6022.38+13526</f>
        <v>121980.35</v>
      </c>
      <c r="M322" s="2" t="s">
        <v>496</v>
      </c>
      <c r="N322" s="12" t="s">
        <v>1245</v>
      </c>
      <c r="O322" s="41" t="s">
        <v>586</v>
      </c>
      <c r="P322" s="41" t="s">
        <v>586</v>
      </c>
      <c r="Q322" s="2" t="s">
        <v>499</v>
      </c>
      <c r="R322" s="3" t="s">
        <v>1382</v>
      </c>
      <c r="S322" s="80">
        <v>20</v>
      </c>
      <c r="U322" s="165"/>
    </row>
    <row r="323" spans="1:21" s="80" customFormat="1" ht="315" x14ac:dyDescent="0.2">
      <c r="A323" s="54">
        <v>21</v>
      </c>
      <c r="B323" s="33" t="s">
        <v>616</v>
      </c>
      <c r="C323" s="33" t="s">
        <v>787</v>
      </c>
      <c r="D323" s="63" t="s">
        <v>441</v>
      </c>
      <c r="E323" s="33" t="s">
        <v>2</v>
      </c>
      <c r="F323" s="105">
        <v>43</v>
      </c>
      <c r="G323" s="105">
        <v>27</v>
      </c>
      <c r="H323" s="55">
        <v>43</v>
      </c>
      <c r="I323" s="55">
        <v>27</v>
      </c>
      <c r="J323" s="77">
        <v>171111.2</v>
      </c>
      <c r="K323" s="33"/>
      <c r="L323" s="57">
        <f>12000+120000+1200+15433.04+1500+11938.16+9040</f>
        <v>171111.2</v>
      </c>
      <c r="M323" s="33" t="s">
        <v>496</v>
      </c>
      <c r="N323" s="12" t="s">
        <v>788</v>
      </c>
      <c r="O323" s="58" t="s">
        <v>503</v>
      </c>
      <c r="P323" s="58" t="s">
        <v>586</v>
      </c>
      <c r="Q323" s="33" t="s">
        <v>499</v>
      </c>
      <c r="R323" s="3" t="s">
        <v>1112</v>
      </c>
      <c r="S323" s="80">
        <v>21</v>
      </c>
      <c r="U323" s="165"/>
    </row>
    <row r="324" spans="1:21" s="80" customFormat="1" ht="285" x14ac:dyDescent="0.2">
      <c r="A324" s="1">
        <v>22</v>
      </c>
      <c r="B324" s="33" t="s">
        <v>448</v>
      </c>
      <c r="C324" s="2" t="s">
        <v>1241</v>
      </c>
      <c r="D324" s="63" t="s">
        <v>442</v>
      </c>
      <c r="E324" s="2" t="s">
        <v>135</v>
      </c>
      <c r="F324" s="33">
        <v>10</v>
      </c>
      <c r="G324" s="33">
        <v>1</v>
      </c>
      <c r="H324" s="8">
        <v>25</v>
      </c>
      <c r="I324" s="8">
        <v>11</v>
      </c>
      <c r="J324" s="77">
        <v>9150</v>
      </c>
      <c r="K324" s="2"/>
      <c r="L324" s="9">
        <f>5000+4150</f>
        <v>9150</v>
      </c>
      <c r="M324" s="2" t="s">
        <v>496</v>
      </c>
      <c r="N324" s="12" t="s">
        <v>1242</v>
      </c>
      <c r="O324" s="2" t="s">
        <v>1243</v>
      </c>
      <c r="P324" s="2" t="s">
        <v>1243</v>
      </c>
      <c r="Q324" s="2" t="s">
        <v>499</v>
      </c>
      <c r="R324" s="3" t="s">
        <v>1383</v>
      </c>
      <c r="S324" s="80">
        <v>22</v>
      </c>
      <c r="U324" s="165"/>
    </row>
    <row r="325" spans="1:21" s="80" customFormat="1" ht="180" x14ac:dyDescent="0.2">
      <c r="A325" s="137">
        <v>23</v>
      </c>
      <c r="B325" s="56" t="s">
        <v>1113</v>
      </c>
      <c r="C325" s="2" t="s">
        <v>1106</v>
      </c>
      <c r="D325" s="152" t="s">
        <v>1105</v>
      </c>
      <c r="E325" s="2" t="s">
        <v>2</v>
      </c>
      <c r="F325" s="56">
        <v>130</v>
      </c>
      <c r="G325" s="56">
        <v>97</v>
      </c>
      <c r="H325" s="8">
        <v>130</v>
      </c>
      <c r="I325" s="8">
        <v>97</v>
      </c>
      <c r="J325" s="109">
        <v>60636.5</v>
      </c>
      <c r="K325" s="2"/>
      <c r="L325" s="9">
        <f>50000+3936.5+3000+3700</f>
        <v>60636.5</v>
      </c>
      <c r="M325" s="2" t="s">
        <v>496</v>
      </c>
      <c r="N325" s="12" t="s">
        <v>1107</v>
      </c>
      <c r="O325" s="2" t="s">
        <v>586</v>
      </c>
      <c r="P325" s="2" t="s">
        <v>586</v>
      </c>
      <c r="Q325" s="2" t="s">
        <v>499</v>
      </c>
      <c r="R325" s="3" t="s">
        <v>1202</v>
      </c>
      <c r="S325" s="80">
        <v>23</v>
      </c>
      <c r="U325" s="165"/>
    </row>
    <row r="326" spans="1:21" s="80" customFormat="1" x14ac:dyDescent="0.2">
      <c r="A326" s="217" t="s">
        <v>126</v>
      </c>
      <c r="B326" s="218"/>
      <c r="C326" s="219"/>
      <c r="D326" s="219"/>
      <c r="E326" s="219"/>
      <c r="F326" s="219"/>
      <c r="G326" s="219"/>
      <c r="H326" s="219"/>
      <c r="I326" s="219"/>
      <c r="J326" s="219"/>
      <c r="K326" s="219"/>
      <c r="L326" s="219"/>
      <c r="M326" s="219"/>
      <c r="N326" s="219"/>
      <c r="O326" s="219"/>
      <c r="P326" s="219"/>
      <c r="Q326" s="219"/>
      <c r="R326" s="220"/>
      <c r="S326" s="80">
        <v>24</v>
      </c>
      <c r="U326" s="165"/>
    </row>
    <row r="327" spans="1:21" s="80" customFormat="1" ht="105" x14ac:dyDescent="0.2">
      <c r="A327" s="170">
        <v>1</v>
      </c>
      <c r="B327" s="171" t="s">
        <v>1385</v>
      </c>
      <c r="C327" s="171" t="s">
        <v>1385</v>
      </c>
      <c r="D327" s="172" t="s">
        <v>1392</v>
      </c>
      <c r="E327" s="173" t="s">
        <v>2</v>
      </c>
      <c r="F327" s="174">
        <v>8</v>
      </c>
      <c r="G327" s="174">
        <v>8</v>
      </c>
      <c r="H327" s="175"/>
      <c r="I327" s="176"/>
      <c r="J327" s="4"/>
      <c r="K327" s="2" t="s">
        <v>496</v>
      </c>
      <c r="L327" s="9"/>
      <c r="M327" s="2" t="s">
        <v>496</v>
      </c>
      <c r="N327" s="4" t="s">
        <v>1386</v>
      </c>
      <c r="O327" s="4" t="s">
        <v>529</v>
      </c>
      <c r="P327" s="4" t="s">
        <v>529</v>
      </c>
      <c r="Q327" s="16"/>
      <c r="R327" s="16"/>
      <c r="U327" s="165"/>
    </row>
    <row r="328" spans="1:21" s="80" customFormat="1" ht="105" x14ac:dyDescent="0.2">
      <c r="A328" s="170">
        <v>2</v>
      </c>
      <c r="B328" s="171" t="s">
        <v>1387</v>
      </c>
      <c r="C328" s="171" t="s">
        <v>1387</v>
      </c>
      <c r="D328" s="172" t="s">
        <v>1392</v>
      </c>
      <c r="E328" s="173" t="s">
        <v>2</v>
      </c>
      <c r="F328" s="174">
        <v>8</v>
      </c>
      <c r="G328" s="174">
        <v>8</v>
      </c>
      <c r="H328" s="175"/>
      <c r="I328" s="176"/>
      <c r="J328" s="4"/>
      <c r="K328" s="2" t="s">
        <v>496</v>
      </c>
      <c r="L328" s="9"/>
      <c r="M328" s="2" t="s">
        <v>496</v>
      </c>
      <c r="N328" s="4" t="s">
        <v>1386</v>
      </c>
      <c r="O328" s="4" t="s">
        <v>529</v>
      </c>
      <c r="P328" s="4" t="s">
        <v>529</v>
      </c>
      <c r="Q328" s="16"/>
      <c r="R328" s="16"/>
      <c r="U328" s="165"/>
    </row>
    <row r="329" spans="1:21" s="80" customFormat="1" ht="105" x14ac:dyDescent="0.2">
      <c r="A329" s="170">
        <v>3</v>
      </c>
      <c r="B329" s="171" t="s">
        <v>1388</v>
      </c>
      <c r="C329" s="171" t="s">
        <v>1388</v>
      </c>
      <c r="D329" s="172" t="s">
        <v>1394</v>
      </c>
      <c r="E329" s="173" t="s">
        <v>527</v>
      </c>
      <c r="F329" s="174">
        <v>28</v>
      </c>
      <c r="G329" s="174">
        <v>28</v>
      </c>
      <c r="H329" s="175"/>
      <c r="I329" s="176"/>
      <c r="J329" s="4"/>
      <c r="K329" s="2" t="s">
        <v>496</v>
      </c>
      <c r="L329" s="9"/>
      <c r="M329" s="2" t="s">
        <v>496</v>
      </c>
      <c r="N329" s="4" t="s">
        <v>1389</v>
      </c>
      <c r="O329" s="4" t="s">
        <v>529</v>
      </c>
      <c r="P329" s="4" t="s">
        <v>529</v>
      </c>
      <c r="Q329" s="16"/>
      <c r="R329" s="16"/>
      <c r="U329" s="165"/>
    </row>
    <row r="330" spans="1:21" s="80" customFormat="1" ht="133.5" x14ac:dyDescent="0.2">
      <c r="A330" s="170">
        <v>4</v>
      </c>
      <c r="B330" s="171" t="s">
        <v>1390</v>
      </c>
      <c r="C330" s="171" t="s">
        <v>1390</v>
      </c>
      <c r="D330" s="172" t="s">
        <v>1393</v>
      </c>
      <c r="E330" s="173" t="s">
        <v>2</v>
      </c>
      <c r="F330" s="174">
        <v>17</v>
      </c>
      <c r="G330" s="174">
        <v>17</v>
      </c>
      <c r="H330" s="175"/>
      <c r="I330" s="176"/>
      <c r="J330" s="4"/>
      <c r="K330" s="2" t="s">
        <v>496</v>
      </c>
      <c r="L330" s="9"/>
      <c r="M330" s="2" t="s">
        <v>496</v>
      </c>
      <c r="N330" s="4" t="s">
        <v>1391</v>
      </c>
      <c r="O330" s="4" t="s">
        <v>529</v>
      </c>
      <c r="P330" s="4" t="s">
        <v>529</v>
      </c>
      <c r="Q330" s="16"/>
      <c r="R330" s="16"/>
      <c r="U330" s="165"/>
    </row>
    <row r="331" spans="1:21" s="80" customFormat="1" ht="105" x14ac:dyDescent="0.2">
      <c r="A331" s="170">
        <v>5</v>
      </c>
      <c r="B331" s="171" t="s">
        <v>1395</v>
      </c>
      <c r="C331" s="171" t="s">
        <v>1395</v>
      </c>
      <c r="D331" s="172" t="s">
        <v>1410</v>
      </c>
      <c r="E331" s="173" t="s">
        <v>1396</v>
      </c>
      <c r="F331" s="174">
        <v>150</v>
      </c>
      <c r="G331" s="174">
        <v>195</v>
      </c>
      <c r="H331" s="175"/>
      <c r="I331" s="176"/>
      <c r="J331" s="4"/>
      <c r="K331" s="2" t="s">
        <v>496</v>
      </c>
      <c r="L331" s="9"/>
      <c r="M331" s="2" t="s">
        <v>496</v>
      </c>
      <c r="N331" s="4" t="s">
        <v>1397</v>
      </c>
      <c r="O331" s="4" t="s">
        <v>529</v>
      </c>
      <c r="P331" s="4" t="s">
        <v>529</v>
      </c>
      <c r="Q331" s="16"/>
      <c r="R331" s="16"/>
      <c r="U331" s="165"/>
    </row>
    <row r="332" spans="1:21" s="80" customFormat="1" ht="176.25" x14ac:dyDescent="0.2">
      <c r="A332" s="170">
        <v>6</v>
      </c>
      <c r="B332" s="171" t="s">
        <v>1398</v>
      </c>
      <c r="C332" s="171" t="s">
        <v>1398</v>
      </c>
      <c r="D332" s="172" t="s">
        <v>1411</v>
      </c>
      <c r="E332" s="173" t="s">
        <v>527</v>
      </c>
      <c r="F332" s="174">
        <v>5</v>
      </c>
      <c r="G332" s="174">
        <v>5</v>
      </c>
      <c r="H332" s="175"/>
      <c r="I332" s="176"/>
      <c r="J332" s="4"/>
      <c r="K332" s="2" t="s">
        <v>496</v>
      </c>
      <c r="L332" s="9"/>
      <c r="M332" s="2" t="s">
        <v>496</v>
      </c>
      <c r="N332" s="4" t="s">
        <v>1399</v>
      </c>
      <c r="O332" s="4" t="s">
        <v>529</v>
      </c>
      <c r="P332" s="4" t="s">
        <v>529</v>
      </c>
      <c r="Q332" s="16"/>
      <c r="R332" s="16"/>
      <c r="U332" s="165"/>
    </row>
    <row r="333" spans="1:21" s="80" customFormat="1" ht="129" x14ac:dyDescent="0.2">
      <c r="A333" s="170">
        <v>7</v>
      </c>
      <c r="B333" s="171" t="s">
        <v>1400</v>
      </c>
      <c r="C333" s="171" t="s">
        <v>1400</v>
      </c>
      <c r="D333" s="172" t="s">
        <v>1412</v>
      </c>
      <c r="E333" s="173" t="s">
        <v>527</v>
      </c>
      <c r="F333" s="174">
        <v>28</v>
      </c>
      <c r="G333" s="174">
        <v>30</v>
      </c>
      <c r="H333" s="175"/>
      <c r="I333" s="176"/>
      <c r="J333" s="4"/>
      <c r="K333" s="2" t="s">
        <v>496</v>
      </c>
      <c r="L333" s="9"/>
      <c r="M333" s="2" t="s">
        <v>496</v>
      </c>
      <c r="N333" s="4" t="s">
        <v>1401</v>
      </c>
      <c r="O333" s="4" t="s">
        <v>529</v>
      </c>
      <c r="P333" s="4" t="s">
        <v>529</v>
      </c>
      <c r="Q333" s="16"/>
      <c r="R333" s="16"/>
      <c r="U333" s="165"/>
    </row>
    <row r="334" spans="1:21" s="80" customFormat="1" ht="204.75" x14ac:dyDescent="0.2">
      <c r="A334" s="170">
        <v>8</v>
      </c>
      <c r="B334" s="171" t="s">
        <v>1402</v>
      </c>
      <c r="C334" s="171" t="s">
        <v>1402</v>
      </c>
      <c r="D334" s="172" t="s">
        <v>1413</v>
      </c>
      <c r="E334" s="173" t="s">
        <v>527</v>
      </c>
      <c r="F334" s="174">
        <v>20</v>
      </c>
      <c r="G334" s="177">
        <v>21</v>
      </c>
      <c r="H334" s="175"/>
      <c r="I334" s="176"/>
      <c r="J334" s="4"/>
      <c r="K334" s="2" t="s">
        <v>496</v>
      </c>
      <c r="L334" s="9"/>
      <c r="M334" s="2" t="s">
        <v>496</v>
      </c>
      <c r="N334" s="4" t="s">
        <v>1403</v>
      </c>
      <c r="O334" s="4" t="s">
        <v>529</v>
      </c>
      <c r="P334" s="4" t="s">
        <v>529</v>
      </c>
      <c r="Q334" s="16"/>
      <c r="R334" s="16"/>
      <c r="U334" s="165"/>
    </row>
    <row r="335" spans="1:21" s="80" customFormat="1" ht="105" x14ac:dyDescent="0.2">
      <c r="A335" s="170">
        <v>9</v>
      </c>
      <c r="B335" s="171" t="s">
        <v>1404</v>
      </c>
      <c r="C335" s="171" t="s">
        <v>1404</v>
      </c>
      <c r="D335" s="172" t="s">
        <v>1405</v>
      </c>
      <c r="E335" s="173" t="s">
        <v>527</v>
      </c>
      <c r="F335" s="174">
        <v>3</v>
      </c>
      <c r="G335" s="174">
        <v>3</v>
      </c>
      <c r="H335" s="175"/>
      <c r="I335" s="176"/>
      <c r="J335" s="4"/>
      <c r="K335" s="2" t="s">
        <v>496</v>
      </c>
      <c r="L335" s="9"/>
      <c r="M335" s="2" t="s">
        <v>496</v>
      </c>
      <c r="N335" s="4" t="s">
        <v>1406</v>
      </c>
      <c r="O335" s="4" t="s">
        <v>529</v>
      </c>
      <c r="P335" s="4" t="s">
        <v>529</v>
      </c>
      <c r="Q335" s="16"/>
      <c r="R335" s="16"/>
      <c r="U335" s="165"/>
    </row>
    <row r="336" spans="1:21" s="80" customFormat="1" ht="129" x14ac:dyDescent="0.2">
      <c r="A336" s="170">
        <v>10</v>
      </c>
      <c r="B336" s="171" t="s">
        <v>1407</v>
      </c>
      <c r="C336" s="171" t="s">
        <v>1407</v>
      </c>
      <c r="D336" s="172" t="s">
        <v>1412</v>
      </c>
      <c r="E336" s="173" t="s">
        <v>527</v>
      </c>
      <c r="F336" s="174">
        <v>28</v>
      </c>
      <c r="G336" s="174">
        <v>34</v>
      </c>
      <c r="H336" s="175"/>
      <c r="I336" s="176"/>
      <c r="J336" s="4"/>
      <c r="K336" s="2" t="s">
        <v>496</v>
      </c>
      <c r="L336" s="9"/>
      <c r="M336" s="2" t="s">
        <v>496</v>
      </c>
      <c r="N336" s="4" t="s">
        <v>1408</v>
      </c>
      <c r="O336" s="4" t="s">
        <v>529</v>
      </c>
      <c r="P336" s="4" t="s">
        <v>529</v>
      </c>
      <c r="Q336" s="16"/>
      <c r="R336" s="16"/>
      <c r="U336" s="165"/>
    </row>
    <row r="337" spans="1:21" s="80" customFormat="1" ht="105" x14ac:dyDescent="0.2">
      <c r="A337" s="170">
        <v>11</v>
      </c>
      <c r="B337" s="171" t="s">
        <v>1409</v>
      </c>
      <c r="C337" s="171" t="s">
        <v>1409</v>
      </c>
      <c r="D337" s="172" t="s">
        <v>1414</v>
      </c>
      <c r="E337" s="173" t="s">
        <v>1396</v>
      </c>
      <c r="F337" s="174">
        <v>14</v>
      </c>
      <c r="G337" s="174">
        <v>14</v>
      </c>
      <c r="H337" s="175"/>
      <c r="I337" s="176"/>
      <c r="J337" s="4"/>
      <c r="K337" s="2" t="s">
        <v>496</v>
      </c>
      <c r="L337" s="9"/>
      <c r="M337" s="2" t="s">
        <v>496</v>
      </c>
      <c r="N337" s="4" t="s">
        <v>1397</v>
      </c>
      <c r="O337" s="4" t="s">
        <v>529</v>
      </c>
      <c r="P337" s="4" t="s">
        <v>529</v>
      </c>
      <c r="Q337" s="16"/>
      <c r="R337" s="16"/>
      <c r="U337" s="165"/>
    </row>
    <row r="338" spans="1:21" s="80" customFormat="1" ht="105" x14ac:dyDescent="0.2">
      <c r="A338" s="170">
        <v>12</v>
      </c>
      <c r="B338" s="2" t="s">
        <v>525</v>
      </c>
      <c r="C338" s="2" t="s">
        <v>525</v>
      </c>
      <c r="D338" s="16" t="s">
        <v>526</v>
      </c>
      <c r="E338" s="6" t="s">
        <v>527</v>
      </c>
      <c r="F338" s="8">
        <v>40</v>
      </c>
      <c r="G338" s="8">
        <v>45</v>
      </c>
      <c r="H338" s="8"/>
      <c r="I338" s="8"/>
      <c r="J338" s="42"/>
      <c r="K338" s="2" t="s">
        <v>496</v>
      </c>
      <c r="L338" s="9"/>
      <c r="M338" s="2" t="s">
        <v>496</v>
      </c>
      <c r="N338" s="2" t="s">
        <v>528</v>
      </c>
      <c r="O338" s="2" t="s">
        <v>529</v>
      </c>
      <c r="P338" s="2" t="s">
        <v>529</v>
      </c>
      <c r="Q338" s="2"/>
      <c r="R338" s="2"/>
      <c r="U338" s="165"/>
    </row>
    <row r="339" spans="1:21" s="80" customFormat="1" ht="135" x14ac:dyDescent="0.2">
      <c r="A339" s="170">
        <v>13</v>
      </c>
      <c r="B339" s="2" t="s">
        <v>531</v>
      </c>
      <c r="C339" s="2" t="s">
        <v>530</v>
      </c>
      <c r="D339" s="16" t="s">
        <v>532</v>
      </c>
      <c r="E339" s="6" t="s">
        <v>2</v>
      </c>
      <c r="F339" s="8">
        <v>20</v>
      </c>
      <c r="G339" s="8">
        <v>19</v>
      </c>
      <c r="H339" s="8"/>
      <c r="I339" s="8"/>
      <c r="J339" s="42"/>
      <c r="K339" s="2" t="s">
        <v>496</v>
      </c>
      <c r="L339" s="9"/>
      <c r="M339" s="2" t="s">
        <v>496</v>
      </c>
      <c r="N339" s="2" t="s">
        <v>533</v>
      </c>
      <c r="O339" s="2" t="s">
        <v>529</v>
      </c>
      <c r="P339" s="2" t="s">
        <v>529</v>
      </c>
      <c r="Q339" s="2"/>
      <c r="R339" s="2"/>
      <c r="U339" s="165"/>
    </row>
    <row r="340" spans="1:21" s="80" customFormat="1" ht="135" x14ac:dyDescent="0.2">
      <c r="A340" s="170">
        <v>14</v>
      </c>
      <c r="B340" s="2" t="s">
        <v>535</v>
      </c>
      <c r="C340" s="2" t="s">
        <v>535</v>
      </c>
      <c r="D340" s="16" t="s">
        <v>534</v>
      </c>
      <c r="E340" s="6" t="s">
        <v>527</v>
      </c>
      <c r="F340" s="8">
        <v>21</v>
      </c>
      <c r="G340" s="8">
        <v>21</v>
      </c>
      <c r="H340" s="8"/>
      <c r="I340" s="8"/>
      <c r="J340" s="42"/>
      <c r="K340" s="2" t="s">
        <v>496</v>
      </c>
      <c r="L340" s="9"/>
      <c r="M340" s="2" t="s">
        <v>496</v>
      </c>
      <c r="N340" s="2" t="s">
        <v>536</v>
      </c>
      <c r="O340" s="2" t="s">
        <v>529</v>
      </c>
      <c r="P340" s="2" t="s">
        <v>529</v>
      </c>
      <c r="Q340" s="2"/>
      <c r="R340" s="2"/>
      <c r="U340" s="165"/>
    </row>
    <row r="341" spans="1:21" s="80" customFormat="1" ht="105" x14ac:dyDescent="0.2">
      <c r="A341" s="170">
        <v>15</v>
      </c>
      <c r="B341" s="2" t="s">
        <v>537</v>
      </c>
      <c r="C341" s="2" t="s">
        <v>537</v>
      </c>
      <c r="D341" s="16" t="s">
        <v>538</v>
      </c>
      <c r="E341" s="6" t="s">
        <v>2</v>
      </c>
      <c r="F341" s="8">
        <v>150</v>
      </c>
      <c r="G341" s="8">
        <v>174</v>
      </c>
      <c r="H341" s="8"/>
      <c r="I341" s="8"/>
      <c r="J341" s="42"/>
      <c r="K341" s="2" t="s">
        <v>496</v>
      </c>
      <c r="L341" s="9"/>
      <c r="M341" s="2" t="s">
        <v>496</v>
      </c>
      <c r="N341" s="2" t="s">
        <v>539</v>
      </c>
      <c r="O341" s="2" t="s">
        <v>529</v>
      </c>
      <c r="P341" s="2" t="s">
        <v>529</v>
      </c>
      <c r="Q341" s="2"/>
      <c r="R341" s="2"/>
      <c r="U341" s="165"/>
    </row>
    <row r="342" spans="1:21" s="80" customFormat="1" ht="173.25" x14ac:dyDescent="0.2">
      <c r="A342" s="170">
        <v>16</v>
      </c>
      <c r="B342" s="168" t="s">
        <v>1415</v>
      </c>
      <c r="C342" s="168" t="s">
        <v>1415</v>
      </c>
      <c r="D342" s="181" t="s">
        <v>1416</v>
      </c>
      <c r="E342" s="166" t="s">
        <v>2</v>
      </c>
      <c r="F342" s="169">
        <v>20</v>
      </c>
      <c r="G342" s="169">
        <v>21</v>
      </c>
      <c r="H342" s="182"/>
      <c r="I342" s="183"/>
      <c r="J342" s="167"/>
      <c r="K342" s="2" t="s">
        <v>496</v>
      </c>
      <c r="L342" s="9"/>
      <c r="M342" s="2" t="s">
        <v>496</v>
      </c>
      <c r="N342" s="168" t="s">
        <v>1417</v>
      </c>
      <c r="O342" s="168" t="s">
        <v>750</v>
      </c>
      <c r="P342" s="168" t="s">
        <v>750</v>
      </c>
      <c r="Q342" s="2"/>
      <c r="R342" s="2"/>
      <c r="U342" s="165"/>
    </row>
    <row r="343" spans="1:21" s="80" customFormat="1" ht="141.75" x14ac:dyDescent="0.2">
      <c r="A343" s="170">
        <v>17</v>
      </c>
      <c r="B343" s="168" t="s">
        <v>1418</v>
      </c>
      <c r="C343" s="168" t="s">
        <v>1418</v>
      </c>
      <c r="D343" s="181" t="s">
        <v>1419</v>
      </c>
      <c r="E343" s="166" t="s">
        <v>527</v>
      </c>
      <c r="F343" s="169">
        <v>17</v>
      </c>
      <c r="G343" s="169">
        <v>18</v>
      </c>
      <c r="H343" s="182"/>
      <c r="I343" s="183"/>
      <c r="J343" s="167"/>
      <c r="K343" s="2" t="s">
        <v>496</v>
      </c>
      <c r="L343" s="9"/>
      <c r="M343" s="2" t="s">
        <v>496</v>
      </c>
      <c r="N343" s="168" t="s">
        <v>1420</v>
      </c>
      <c r="O343" s="168" t="s">
        <v>750</v>
      </c>
      <c r="P343" s="168" t="s">
        <v>750</v>
      </c>
      <c r="Q343" s="2"/>
      <c r="R343" s="2"/>
      <c r="U343" s="165"/>
    </row>
    <row r="344" spans="1:21" s="80" customFormat="1" ht="141.75" x14ac:dyDescent="0.2">
      <c r="A344" s="170">
        <v>18</v>
      </c>
      <c r="B344" s="168" t="s">
        <v>1421</v>
      </c>
      <c r="C344" s="168" t="s">
        <v>1421</v>
      </c>
      <c r="D344" s="181" t="s">
        <v>1422</v>
      </c>
      <c r="E344" s="166" t="s">
        <v>527</v>
      </c>
      <c r="F344" s="169">
        <v>14</v>
      </c>
      <c r="G344" s="169">
        <v>14</v>
      </c>
      <c r="H344" s="182"/>
      <c r="I344" s="183"/>
      <c r="J344" s="167"/>
      <c r="K344" s="2" t="s">
        <v>496</v>
      </c>
      <c r="L344" s="9"/>
      <c r="M344" s="2" t="s">
        <v>496</v>
      </c>
      <c r="N344" s="168" t="s">
        <v>1423</v>
      </c>
      <c r="O344" s="168" t="s">
        <v>750</v>
      </c>
      <c r="P344" s="168" t="s">
        <v>750</v>
      </c>
      <c r="Q344" s="2"/>
      <c r="R344" s="2"/>
      <c r="U344" s="165"/>
    </row>
    <row r="345" spans="1:21" s="80" customFormat="1" ht="141.75" x14ac:dyDescent="0.2">
      <c r="A345" s="170">
        <v>19</v>
      </c>
      <c r="B345" s="168" t="s">
        <v>1424</v>
      </c>
      <c r="C345" s="168" t="s">
        <v>1424</v>
      </c>
      <c r="D345" s="181" t="s">
        <v>1422</v>
      </c>
      <c r="E345" s="166" t="s">
        <v>527</v>
      </c>
      <c r="F345" s="169">
        <v>14</v>
      </c>
      <c r="G345" s="169">
        <v>15</v>
      </c>
      <c r="H345" s="182"/>
      <c r="I345" s="183"/>
      <c r="J345" s="167"/>
      <c r="K345" s="2" t="s">
        <v>496</v>
      </c>
      <c r="L345" s="9"/>
      <c r="M345" s="2" t="s">
        <v>496</v>
      </c>
      <c r="N345" s="168" t="s">
        <v>1423</v>
      </c>
      <c r="O345" s="168" t="s">
        <v>750</v>
      </c>
      <c r="P345" s="168" t="s">
        <v>750</v>
      </c>
      <c r="Q345" s="2"/>
      <c r="R345" s="2"/>
      <c r="U345" s="165"/>
    </row>
    <row r="346" spans="1:21" s="80" customFormat="1" ht="126" x14ac:dyDescent="0.2">
      <c r="A346" s="170">
        <v>20</v>
      </c>
      <c r="B346" s="168" t="s">
        <v>1425</v>
      </c>
      <c r="C346" s="168" t="s">
        <v>1425</v>
      </c>
      <c r="D346" s="184" t="s">
        <v>1426</v>
      </c>
      <c r="E346" s="166" t="s">
        <v>527</v>
      </c>
      <c r="F346" s="169">
        <v>3</v>
      </c>
      <c r="G346" s="169">
        <v>3</v>
      </c>
      <c r="H346" s="168"/>
      <c r="I346" s="168"/>
      <c r="J346" s="168"/>
      <c r="K346" s="2" t="s">
        <v>496</v>
      </c>
      <c r="L346" s="9"/>
      <c r="M346" s="2" t="s">
        <v>496</v>
      </c>
      <c r="N346" s="168" t="s">
        <v>1427</v>
      </c>
      <c r="O346" s="168" t="s">
        <v>1428</v>
      </c>
      <c r="P346" s="168" t="s">
        <v>1428</v>
      </c>
      <c r="Q346" s="2"/>
      <c r="R346" s="2"/>
      <c r="U346" s="165"/>
    </row>
    <row r="347" spans="1:21" s="80" customFormat="1" ht="173.25" x14ac:dyDescent="0.2">
      <c r="A347" s="170">
        <v>21</v>
      </c>
      <c r="B347" s="168" t="s">
        <v>1429</v>
      </c>
      <c r="C347" s="168" t="s">
        <v>1429</v>
      </c>
      <c r="D347" s="181" t="s">
        <v>1430</v>
      </c>
      <c r="E347" s="166" t="s">
        <v>527</v>
      </c>
      <c r="F347" s="169">
        <v>10</v>
      </c>
      <c r="G347" s="169">
        <v>10</v>
      </c>
      <c r="H347" s="182"/>
      <c r="I347" s="183"/>
      <c r="J347" s="183"/>
      <c r="K347" s="2" t="s">
        <v>496</v>
      </c>
      <c r="L347" s="9"/>
      <c r="M347" s="2" t="s">
        <v>496</v>
      </c>
      <c r="N347" s="168" t="s">
        <v>1431</v>
      </c>
      <c r="O347" s="168" t="s">
        <v>750</v>
      </c>
      <c r="P347" s="168" t="s">
        <v>750</v>
      </c>
      <c r="Q347" s="2"/>
      <c r="R347" s="2"/>
      <c r="U347" s="165"/>
    </row>
    <row r="348" spans="1:21" s="80" customFormat="1" ht="173.25" x14ac:dyDescent="0.2">
      <c r="A348" s="170">
        <v>22</v>
      </c>
      <c r="B348" s="168" t="s">
        <v>1432</v>
      </c>
      <c r="C348" s="168" t="s">
        <v>1432</v>
      </c>
      <c r="D348" s="181" t="s">
        <v>1433</v>
      </c>
      <c r="E348" s="166" t="s">
        <v>527</v>
      </c>
      <c r="F348" s="169">
        <v>20</v>
      </c>
      <c r="G348" s="169">
        <v>20</v>
      </c>
      <c r="H348" s="182"/>
      <c r="I348" s="183"/>
      <c r="J348" s="183"/>
      <c r="K348" s="2" t="s">
        <v>496</v>
      </c>
      <c r="L348" s="9"/>
      <c r="M348" s="2" t="s">
        <v>496</v>
      </c>
      <c r="N348" s="168" t="s">
        <v>1431</v>
      </c>
      <c r="O348" s="168" t="s">
        <v>750</v>
      </c>
      <c r="P348" s="168" t="s">
        <v>750</v>
      </c>
      <c r="Q348" s="2"/>
      <c r="R348" s="2"/>
      <c r="U348" s="165"/>
    </row>
    <row r="349" spans="1:21" s="80" customFormat="1" ht="173.25" x14ac:dyDescent="0.2">
      <c r="A349" s="170">
        <v>23</v>
      </c>
      <c r="B349" s="168" t="s">
        <v>1434</v>
      </c>
      <c r="C349" s="168" t="s">
        <v>1434</v>
      </c>
      <c r="D349" s="181" t="s">
        <v>1435</v>
      </c>
      <c r="E349" s="166" t="s">
        <v>527</v>
      </c>
      <c r="F349" s="169">
        <v>15</v>
      </c>
      <c r="G349" s="169">
        <v>15</v>
      </c>
      <c r="H349" s="182"/>
      <c r="I349" s="183"/>
      <c r="J349" s="183"/>
      <c r="K349" s="2" t="s">
        <v>496</v>
      </c>
      <c r="L349" s="9"/>
      <c r="M349" s="2" t="s">
        <v>496</v>
      </c>
      <c r="N349" s="168" t="s">
        <v>1431</v>
      </c>
      <c r="O349" s="168" t="s">
        <v>750</v>
      </c>
      <c r="P349" s="168" t="s">
        <v>750</v>
      </c>
      <c r="Q349" s="2"/>
      <c r="R349" s="2"/>
      <c r="U349" s="165"/>
    </row>
    <row r="350" spans="1:21" s="80" customFormat="1" ht="141.75" x14ac:dyDescent="0.2">
      <c r="A350" s="170">
        <v>24</v>
      </c>
      <c r="B350" s="168" t="s">
        <v>1436</v>
      </c>
      <c r="C350" s="168" t="s">
        <v>1436</v>
      </c>
      <c r="D350" s="181" t="s">
        <v>1437</v>
      </c>
      <c r="E350" s="166" t="s">
        <v>2</v>
      </c>
      <c r="F350" s="169">
        <v>30</v>
      </c>
      <c r="G350" s="169">
        <v>32</v>
      </c>
      <c r="H350" s="182"/>
      <c r="I350" s="183"/>
      <c r="J350" s="183"/>
      <c r="K350" s="2" t="s">
        <v>496</v>
      </c>
      <c r="L350" s="9"/>
      <c r="M350" s="2" t="s">
        <v>496</v>
      </c>
      <c r="N350" s="168" t="s">
        <v>1438</v>
      </c>
      <c r="O350" s="168" t="s">
        <v>750</v>
      </c>
      <c r="P350" s="168" t="s">
        <v>750</v>
      </c>
      <c r="Q350" s="2"/>
      <c r="R350" s="2"/>
      <c r="U350" s="165"/>
    </row>
    <row r="351" spans="1:21" s="80" customFormat="1" ht="189" x14ac:dyDescent="0.2">
      <c r="A351" s="170">
        <v>25</v>
      </c>
      <c r="B351" s="168" t="s">
        <v>1439</v>
      </c>
      <c r="C351" s="168" t="s">
        <v>1439</v>
      </c>
      <c r="D351" s="184" t="s">
        <v>1440</v>
      </c>
      <c r="E351" s="166" t="s">
        <v>2</v>
      </c>
      <c r="F351" s="169">
        <v>22</v>
      </c>
      <c r="G351" s="169">
        <v>22</v>
      </c>
      <c r="H351" s="168"/>
      <c r="I351" s="168"/>
      <c r="J351" s="168"/>
      <c r="K351" s="2" t="s">
        <v>496</v>
      </c>
      <c r="L351" s="9"/>
      <c r="M351" s="2" t="s">
        <v>496</v>
      </c>
      <c r="N351" s="168" t="s">
        <v>1441</v>
      </c>
      <c r="O351" s="168" t="s">
        <v>750</v>
      </c>
      <c r="P351" s="168" t="s">
        <v>750</v>
      </c>
      <c r="Q351" s="2"/>
      <c r="R351" s="2"/>
      <c r="U351" s="165"/>
    </row>
    <row r="352" spans="1:21" s="80" customFormat="1" ht="173.25" x14ac:dyDescent="0.2">
      <c r="A352" s="170">
        <v>26</v>
      </c>
      <c r="B352" s="168" t="s">
        <v>1442</v>
      </c>
      <c r="C352" s="168" t="s">
        <v>1442</v>
      </c>
      <c r="D352" s="181" t="s">
        <v>1430</v>
      </c>
      <c r="E352" s="166" t="s">
        <v>527</v>
      </c>
      <c r="F352" s="169">
        <v>25</v>
      </c>
      <c r="G352" s="169">
        <v>25</v>
      </c>
      <c r="H352" s="182"/>
      <c r="I352" s="183"/>
      <c r="J352" s="183"/>
      <c r="K352" s="2" t="s">
        <v>496</v>
      </c>
      <c r="L352" s="9"/>
      <c r="M352" s="2" t="s">
        <v>496</v>
      </c>
      <c r="N352" s="168" t="s">
        <v>1431</v>
      </c>
      <c r="O352" s="168" t="s">
        <v>750</v>
      </c>
      <c r="P352" s="168" t="s">
        <v>750</v>
      </c>
      <c r="Q352" s="2"/>
      <c r="R352" s="2"/>
      <c r="U352" s="165"/>
    </row>
    <row r="353" spans="1:21" s="80" customFormat="1" ht="173.25" x14ac:dyDescent="0.2">
      <c r="A353" s="170">
        <v>27</v>
      </c>
      <c r="B353" s="168" t="s">
        <v>1443</v>
      </c>
      <c r="C353" s="168" t="s">
        <v>1443</v>
      </c>
      <c r="D353" s="181" t="s">
        <v>1444</v>
      </c>
      <c r="E353" s="166" t="s">
        <v>527</v>
      </c>
      <c r="F353" s="169">
        <v>10</v>
      </c>
      <c r="G353" s="169">
        <v>12</v>
      </c>
      <c r="H353" s="182"/>
      <c r="I353" s="183"/>
      <c r="J353" s="183"/>
      <c r="K353" s="2" t="s">
        <v>496</v>
      </c>
      <c r="L353" s="9"/>
      <c r="M353" s="2" t="s">
        <v>496</v>
      </c>
      <c r="N353" s="168" t="s">
        <v>1431</v>
      </c>
      <c r="O353" s="168" t="s">
        <v>750</v>
      </c>
      <c r="P353" s="168" t="s">
        <v>750</v>
      </c>
      <c r="Q353" s="2"/>
      <c r="R353" s="2"/>
      <c r="U353" s="165"/>
    </row>
    <row r="354" spans="1:21" s="80" customFormat="1" ht="173.25" x14ac:dyDescent="0.2">
      <c r="A354" s="170">
        <v>28</v>
      </c>
      <c r="B354" s="168" t="s">
        <v>1445</v>
      </c>
      <c r="C354" s="168" t="s">
        <v>1445</v>
      </c>
      <c r="D354" s="181" t="s">
        <v>1446</v>
      </c>
      <c r="E354" s="166" t="s">
        <v>527</v>
      </c>
      <c r="F354" s="169">
        <v>15</v>
      </c>
      <c r="G354" s="169">
        <v>15</v>
      </c>
      <c r="H354" s="182"/>
      <c r="I354" s="183"/>
      <c r="J354" s="183"/>
      <c r="K354" s="2" t="s">
        <v>496</v>
      </c>
      <c r="L354" s="9"/>
      <c r="M354" s="2" t="s">
        <v>496</v>
      </c>
      <c r="N354" s="168" t="s">
        <v>1431</v>
      </c>
      <c r="O354" s="168" t="s">
        <v>750</v>
      </c>
      <c r="P354" s="168" t="s">
        <v>750</v>
      </c>
      <c r="Q354" s="2"/>
      <c r="R354" s="2"/>
      <c r="U354" s="165"/>
    </row>
    <row r="355" spans="1:21" s="80" customFormat="1" ht="173.25" x14ac:dyDescent="0.2">
      <c r="A355" s="170">
        <v>29</v>
      </c>
      <c r="B355" s="168" t="s">
        <v>1447</v>
      </c>
      <c r="C355" s="168" t="s">
        <v>1447</v>
      </c>
      <c r="D355" s="181" t="s">
        <v>1448</v>
      </c>
      <c r="E355" s="166" t="s">
        <v>527</v>
      </c>
      <c r="F355" s="169">
        <v>10</v>
      </c>
      <c r="G355" s="169">
        <v>10</v>
      </c>
      <c r="H355" s="182"/>
      <c r="I355" s="183"/>
      <c r="J355" s="183"/>
      <c r="K355" s="2" t="s">
        <v>496</v>
      </c>
      <c r="L355" s="9"/>
      <c r="M355" s="2" t="s">
        <v>496</v>
      </c>
      <c r="N355" s="168" t="s">
        <v>1431</v>
      </c>
      <c r="O355" s="168" t="s">
        <v>750</v>
      </c>
      <c r="P355" s="168" t="s">
        <v>750</v>
      </c>
      <c r="Q355" s="2"/>
      <c r="R355" s="2"/>
      <c r="U355" s="165"/>
    </row>
    <row r="356" spans="1:21" s="80" customFormat="1" ht="173.25" x14ac:dyDescent="0.2">
      <c r="A356" s="170">
        <v>30</v>
      </c>
      <c r="B356" s="168" t="s">
        <v>1449</v>
      </c>
      <c r="C356" s="168" t="s">
        <v>1449</v>
      </c>
      <c r="D356" s="181" t="s">
        <v>1450</v>
      </c>
      <c r="E356" s="166" t="s">
        <v>527</v>
      </c>
      <c r="F356" s="169">
        <v>15</v>
      </c>
      <c r="G356" s="169">
        <v>16</v>
      </c>
      <c r="H356" s="178"/>
      <c r="I356" s="178"/>
      <c r="J356" s="178"/>
      <c r="K356" s="2" t="s">
        <v>496</v>
      </c>
      <c r="L356" s="9"/>
      <c r="M356" s="2" t="s">
        <v>496</v>
      </c>
      <c r="N356" s="168" t="s">
        <v>1431</v>
      </c>
      <c r="O356" s="168" t="s">
        <v>750</v>
      </c>
      <c r="P356" s="168" t="s">
        <v>750</v>
      </c>
      <c r="Q356" s="2"/>
      <c r="R356" s="2"/>
      <c r="U356" s="165"/>
    </row>
    <row r="357" spans="1:21" s="80" customFormat="1" ht="141.75" x14ac:dyDescent="0.2">
      <c r="A357" s="170">
        <v>31</v>
      </c>
      <c r="B357" s="168" t="s">
        <v>1451</v>
      </c>
      <c r="C357" s="168" t="s">
        <v>1451</v>
      </c>
      <c r="D357" s="181" t="s">
        <v>1452</v>
      </c>
      <c r="E357" s="166" t="s">
        <v>527</v>
      </c>
      <c r="F357" s="169">
        <v>16</v>
      </c>
      <c r="G357" s="169">
        <v>16</v>
      </c>
      <c r="H357" s="178"/>
      <c r="I357" s="178"/>
      <c r="J357" s="178"/>
      <c r="K357" s="2" t="s">
        <v>496</v>
      </c>
      <c r="L357" s="9"/>
      <c r="M357" s="2" t="s">
        <v>496</v>
      </c>
      <c r="N357" s="168" t="s">
        <v>1453</v>
      </c>
      <c r="O357" s="168" t="s">
        <v>750</v>
      </c>
      <c r="P357" s="168" t="s">
        <v>750</v>
      </c>
      <c r="Q357" s="2"/>
      <c r="R357" s="2"/>
      <c r="U357" s="165"/>
    </row>
    <row r="358" spans="1:21" s="80" customFormat="1" ht="141.75" x14ac:dyDescent="0.2">
      <c r="A358" s="170">
        <v>32</v>
      </c>
      <c r="B358" s="168" t="s">
        <v>1454</v>
      </c>
      <c r="C358" s="168" t="s">
        <v>1454</v>
      </c>
      <c r="D358" s="181" t="s">
        <v>1455</v>
      </c>
      <c r="E358" s="166" t="s">
        <v>2</v>
      </c>
      <c r="F358" s="169">
        <v>40</v>
      </c>
      <c r="G358" s="169">
        <v>46</v>
      </c>
      <c r="H358" s="178"/>
      <c r="I358" s="178"/>
      <c r="J358" s="178"/>
      <c r="K358" s="2" t="s">
        <v>496</v>
      </c>
      <c r="L358" s="9"/>
      <c r="M358" s="2" t="s">
        <v>496</v>
      </c>
      <c r="N358" s="168" t="s">
        <v>1456</v>
      </c>
      <c r="O358" s="168" t="s">
        <v>750</v>
      </c>
      <c r="P358" s="168" t="s">
        <v>750</v>
      </c>
      <c r="Q358" s="2"/>
      <c r="R358" s="2"/>
      <c r="U358" s="165"/>
    </row>
    <row r="359" spans="1:21" s="80" customFormat="1" ht="141.75" x14ac:dyDescent="0.2">
      <c r="A359" s="170">
        <v>33</v>
      </c>
      <c r="B359" s="168" t="s">
        <v>1457</v>
      </c>
      <c r="C359" s="168" t="s">
        <v>1457</v>
      </c>
      <c r="D359" s="181" t="s">
        <v>1458</v>
      </c>
      <c r="E359" s="166" t="s">
        <v>2</v>
      </c>
      <c r="F359" s="169">
        <v>40</v>
      </c>
      <c r="G359" s="169">
        <v>45</v>
      </c>
      <c r="H359" s="178"/>
      <c r="I359" s="178"/>
      <c r="J359" s="178"/>
      <c r="K359" s="2" t="s">
        <v>496</v>
      </c>
      <c r="L359" s="9"/>
      <c r="M359" s="2" t="s">
        <v>496</v>
      </c>
      <c r="N359" s="168" t="s">
        <v>1459</v>
      </c>
      <c r="O359" s="168" t="s">
        <v>750</v>
      </c>
      <c r="P359" s="168" t="s">
        <v>750</v>
      </c>
      <c r="Q359" s="2"/>
      <c r="R359" s="2"/>
      <c r="U359" s="165"/>
    </row>
    <row r="360" spans="1:21" s="80" customFormat="1" ht="141.75" x14ac:dyDescent="0.2">
      <c r="A360" s="170">
        <v>34</v>
      </c>
      <c r="B360" s="168" t="s">
        <v>1460</v>
      </c>
      <c r="C360" s="168" t="s">
        <v>1460</v>
      </c>
      <c r="D360" s="181" t="s">
        <v>1461</v>
      </c>
      <c r="E360" s="166" t="s">
        <v>527</v>
      </c>
      <c r="F360" s="169">
        <v>35</v>
      </c>
      <c r="G360" s="169">
        <v>40</v>
      </c>
      <c r="H360" s="178"/>
      <c r="I360" s="178"/>
      <c r="J360" s="178"/>
      <c r="K360" s="2" t="s">
        <v>496</v>
      </c>
      <c r="L360" s="9"/>
      <c r="M360" s="2" t="s">
        <v>496</v>
      </c>
      <c r="N360" s="168" t="s">
        <v>1462</v>
      </c>
      <c r="O360" s="168" t="s">
        <v>750</v>
      </c>
      <c r="P360" s="168" t="s">
        <v>750</v>
      </c>
      <c r="Q360" s="2"/>
      <c r="R360" s="2"/>
      <c r="U360" s="165"/>
    </row>
    <row r="361" spans="1:21" s="80" customFormat="1" ht="120" x14ac:dyDescent="0.2">
      <c r="A361" s="170">
        <v>35</v>
      </c>
      <c r="B361" s="107" t="s">
        <v>745</v>
      </c>
      <c r="C361" s="107" t="s">
        <v>745</v>
      </c>
      <c r="D361" s="43" t="s">
        <v>753</v>
      </c>
      <c r="E361" s="106" t="s">
        <v>746</v>
      </c>
      <c r="F361" s="108">
        <v>30</v>
      </c>
      <c r="G361" s="108">
        <v>32</v>
      </c>
      <c r="H361" s="8"/>
      <c r="I361" s="8"/>
      <c r="J361" s="42"/>
      <c r="K361" s="2" t="s">
        <v>496</v>
      </c>
      <c r="L361" s="9"/>
      <c r="M361" s="2" t="s">
        <v>496</v>
      </c>
      <c r="N361" s="107" t="s">
        <v>749</v>
      </c>
      <c r="O361" s="107" t="s">
        <v>750</v>
      </c>
      <c r="P361" s="107" t="s">
        <v>750</v>
      </c>
      <c r="Q361" s="2"/>
      <c r="R361" s="2"/>
      <c r="U361" s="165"/>
    </row>
    <row r="362" spans="1:21" s="80" customFormat="1" ht="120" x14ac:dyDescent="0.2">
      <c r="A362" s="170">
        <v>36</v>
      </c>
      <c r="B362" s="107" t="s">
        <v>747</v>
      </c>
      <c r="C362" s="107" t="s">
        <v>747</v>
      </c>
      <c r="D362" s="43" t="s">
        <v>754</v>
      </c>
      <c r="E362" s="106" t="s">
        <v>527</v>
      </c>
      <c r="F362" s="108">
        <v>3</v>
      </c>
      <c r="G362" s="108">
        <v>3</v>
      </c>
      <c r="H362" s="8"/>
      <c r="I362" s="8"/>
      <c r="J362" s="42"/>
      <c r="K362" s="2" t="s">
        <v>496</v>
      </c>
      <c r="L362" s="9"/>
      <c r="M362" s="2" t="s">
        <v>496</v>
      </c>
      <c r="N362" s="107" t="s">
        <v>751</v>
      </c>
      <c r="O362" s="107" t="s">
        <v>750</v>
      </c>
      <c r="P362" s="107" t="s">
        <v>750</v>
      </c>
      <c r="Q362" s="2"/>
      <c r="R362" s="2"/>
      <c r="U362" s="165"/>
    </row>
    <row r="363" spans="1:21" s="80" customFormat="1" ht="120" x14ac:dyDescent="0.2">
      <c r="A363" s="170">
        <v>37</v>
      </c>
      <c r="B363" s="107" t="s">
        <v>748</v>
      </c>
      <c r="C363" s="107" t="s">
        <v>748</v>
      </c>
      <c r="D363" s="43" t="s">
        <v>755</v>
      </c>
      <c r="E363" s="106" t="s">
        <v>527</v>
      </c>
      <c r="F363" s="108">
        <v>20</v>
      </c>
      <c r="G363" s="108">
        <v>24</v>
      </c>
      <c r="H363" s="8"/>
      <c r="I363" s="8"/>
      <c r="J363" s="42"/>
      <c r="K363" s="2" t="s">
        <v>496</v>
      </c>
      <c r="L363" s="9"/>
      <c r="M363" s="2" t="s">
        <v>496</v>
      </c>
      <c r="N363" s="107" t="s">
        <v>752</v>
      </c>
      <c r="O363" s="107" t="s">
        <v>750</v>
      </c>
      <c r="P363" s="107" t="s">
        <v>750</v>
      </c>
      <c r="Q363" s="2"/>
      <c r="R363" s="2"/>
      <c r="U363" s="165"/>
    </row>
    <row r="364" spans="1:21" s="80" customFormat="1" ht="141.75" x14ac:dyDescent="0.2">
      <c r="A364" s="170">
        <v>38</v>
      </c>
      <c r="B364" s="168" t="s">
        <v>1463</v>
      </c>
      <c r="C364" s="168" t="s">
        <v>1463</v>
      </c>
      <c r="D364" s="184" t="s">
        <v>1464</v>
      </c>
      <c r="E364" s="166" t="s">
        <v>369</v>
      </c>
      <c r="F364" s="169">
        <v>25</v>
      </c>
      <c r="G364" s="169">
        <v>25</v>
      </c>
      <c r="H364" s="168"/>
      <c r="I364" s="168"/>
      <c r="J364" s="168"/>
      <c r="K364" s="2" t="s">
        <v>496</v>
      </c>
      <c r="L364" s="9"/>
      <c r="M364" s="2" t="s">
        <v>496</v>
      </c>
      <c r="N364" s="168" t="s">
        <v>1465</v>
      </c>
      <c r="O364" s="168" t="s">
        <v>750</v>
      </c>
      <c r="P364" s="168" t="s">
        <v>750</v>
      </c>
      <c r="Q364" s="2"/>
      <c r="R364" s="2"/>
      <c r="U364" s="165"/>
    </row>
    <row r="365" spans="1:21" s="80" customFormat="1" ht="141.75" x14ac:dyDescent="0.2">
      <c r="A365" s="170">
        <v>39</v>
      </c>
      <c r="B365" s="168" t="s">
        <v>1466</v>
      </c>
      <c r="C365" s="168" t="s">
        <v>1466</v>
      </c>
      <c r="D365" s="184" t="s">
        <v>1467</v>
      </c>
      <c r="E365" s="166" t="s">
        <v>1468</v>
      </c>
      <c r="F365" s="169">
        <v>27</v>
      </c>
      <c r="G365" s="169">
        <v>27</v>
      </c>
      <c r="H365" s="168"/>
      <c r="I365" s="168"/>
      <c r="J365" s="168"/>
      <c r="K365" s="2" t="s">
        <v>496</v>
      </c>
      <c r="L365" s="9"/>
      <c r="M365" s="2" t="s">
        <v>496</v>
      </c>
      <c r="N365" s="168" t="s">
        <v>1469</v>
      </c>
      <c r="O365" s="168" t="s">
        <v>750</v>
      </c>
      <c r="P365" s="168" t="s">
        <v>750</v>
      </c>
      <c r="Q365" s="2"/>
      <c r="R365" s="2"/>
      <c r="U365" s="165"/>
    </row>
    <row r="366" spans="1:21" s="80" customFormat="1" ht="141.75" x14ac:dyDescent="0.2">
      <c r="A366" s="170">
        <v>40</v>
      </c>
      <c r="B366" s="168" t="s">
        <v>1466</v>
      </c>
      <c r="C366" s="168" t="s">
        <v>1466</v>
      </c>
      <c r="D366" s="184" t="s">
        <v>1470</v>
      </c>
      <c r="E366" s="166" t="s">
        <v>328</v>
      </c>
      <c r="F366" s="169">
        <v>3</v>
      </c>
      <c r="G366" s="169">
        <v>3</v>
      </c>
      <c r="H366" s="168"/>
      <c r="I366" s="168"/>
      <c r="J366" s="168"/>
      <c r="K366" s="2" t="s">
        <v>496</v>
      </c>
      <c r="L366" s="9"/>
      <c r="M366" s="2" t="s">
        <v>496</v>
      </c>
      <c r="N366" s="168" t="s">
        <v>1471</v>
      </c>
      <c r="O366" s="168" t="s">
        <v>750</v>
      </c>
      <c r="P366" s="168" t="s">
        <v>750</v>
      </c>
      <c r="Q366" s="2"/>
      <c r="R366" s="2"/>
      <c r="U366" s="165"/>
    </row>
    <row r="367" spans="1:21" s="80" customFormat="1" ht="141.75" x14ac:dyDescent="0.2">
      <c r="A367" s="170">
        <v>41</v>
      </c>
      <c r="B367" s="168" t="s">
        <v>1472</v>
      </c>
      <c r="C367" s="168" t="s">
        <v>1472</v>
      </c>
      <c r="D367" s="184" t="s">
        <v>1473</v>
      </c>
      <c r="E367" s="166" t="s">
        <v>527</v>
      </c>
      <c r="F367" s="169">
        <v>30</v>
      </c>
      <c r="G367" s="169">
        <v>36</v>
      </c>
      <c r="H367" s="182"/>
      <c r="I367" s="183"/>
      <c r="J367" s="183"/>
      <c r="K367" s="2" t="s">
        <v>496</v>
      </c>
      <c r="L367" s="9"/>
      <c r="M367" s="2" t="s">
        <v>496</v>
      </c>
      <c r="N367" s="168" t="s">
        <v>1474</v>
      </c>
      <c r="O367" s="168" t="s">
        <v>1475</v>
      </c>
      <c r="P367" s="168" t="s">
        <v>1475</v>
      </c>
      <c r="Q367" s="2"/>
      <c r="R367" s="2"/>
      <c r="U367" s="165"/>
    </row>
    <row r="368" spans="1:21" s="80" customFormat="1" ht="141.75" x14ac:dyDescent="0.2">
      <c r="A368" s="170">
        <v>42</v>
      </c>
      <c r="B368" s="168" t="s">
        <v>1476</v>
      </c>
      <c r="C368" s="168" t="s">
        <v>1476</v>
      </c>
      <c r="D368" s="184" t="s">
        <v>1477</v>
      </c>
      <c r="E368" s="166" t="s">
        <v>527</v>
      </c>
      <c r="F368" s="169">
        <v>29</v>
      </c>
      <c r="G368" s="169">
        <v>29</v>
      </c>
      <c r="H368" s="182"/>
      <c r="I368" s="183"/>
      <c r="J368" s="183"/>
      <c r="K368" s="2" t="s">
        <v>496</v>
      </c>
      <c r="L368" s="9"/>
      <c r="M368" s="2" t="s">
        <v>496</v>
      </c>
      <c r="N368" s="168" t="s">
        <v>1474</v>
      </c>
      <c r="O368" s="168" t="s">
        <v>1475</v>
      </c>
      <c r="P368" s="168" t="s">
        <v>1475</v>
      </c>
      <c r="Q368" s="2"/>
      <c r="R368" s="2"/>
      <c r="U368" s="165"/>
    </row>
    <row r="369" spans="1:21" s="80" customFormat="1" ht="141.75" x14ac:dyDescent="0.2">
      <c r="A369" s="170">
        <v>43</v>
      </c>
      <c r="B369" s="168" t="s">
        <v>1478</v>
      </c>
      <c r="C369" s="168" t="s">
        <v>1478</v>
      </c>
      <c r="D369" s="184" t="s">
        <v>1479</v>
      </c>
      <c r="E369" s="166" t="s">
        <v>527</v>
      </c>
      <c r="F369" s="169">
        <v>27</v>
      </c>
      <c r="G369" s="169">
        <v>27</v>
      </c>
      <c r="H369" s="182"/>
      <c r="I369" s="183"/>
      <c r="J369" s="183"/>
      <c r="K369" s="2" t="s">
        <v>496</v>
      </c>
      <c r="L369" s="9"/>
      <c r="M369" s="2" t="s">
        <v>496</v>
      </c>
      <c r="N369" s="168" t="s">
        <v>1292</v>
      </c>
      <c r="O369" s="168" t="s">
        <v>1475</v>
      </c>
      <c r="P369" s="168" t="s">
        <v>1475</v>
      </c>
      <c r="Q369" s="2"/>
      <c r="R369" s="2"/>
      <c r="U369" s="165"/>
    </row>
    <row r="370" spans="1:21" s="80" customFormat="1" ht="141.75" x14ac:dyDescent="0.2">
      <c r="A370" s="170">
        <v>44</v>
      </c>
      <c r="B370" s="168" t="s">
        <v>1480</v>
      </c>
      <c r="C370" s="168" t="s">
        <v>1480</v>
      </c>
      <c r="D370" s="184" t="s">
        <v>1481</v>
      </c>
      <c r="E370" s="166" t="s">
        <v>2</v>
      </c>
      <c r="F370" s="169">
        <v>25</v>
      </c>
      <c r="G370" s="169">
        <v>27</v>
      </c>
      <c r="H370" s="182"/>
      <c r="I370" s="183"/>
      <c r="J370" s="183"/>
      <c r="K370" s="2" t="s">
        <v>496</v>
      </c>
      <c r="L370" s="9"/>
      <c r="M370" s="2" t="s">
        <v>496</v>
      </c>
      <c r="N370" s="168" t="s">
        <v>1482</v>
      </c>
      <c r="O370" s="168" t="s">
        <v>1475</v>
      </c>
      <c r="P370" s="168" t="s">
        <v>1475</v>
      </c>
      <c r="Q370" s="2"/>
      <c r="R370" s="2"/>
      <c r="U370" s="165"/>
    </row>
    <row r="371" spans="1:21" s="80" customFormat="1" ht="126" x14ac:dyDescent="0.2">
      <c r="A371" s="170">
        <v>45</v>
      </c>
      <c r="B371" s="185" t="s">
        <v>1290</v>
      </c>
      <c r="C371" s="185" t="s">
        <v>1290</v>
      </c>
      <c r="D371" s="184" t="s">
        <v>1291</v>
      </c>
      <c r="E371" s="166" t="s">
        <v>2</v>
      </c>
      <c r="F371" s="169">
        <v>40</v>
      </c>
      <c r="G371" s="169">
        <v>47</v>
      </c>
      <c r="H371" s="182"/>
      <c r="I371" s="183"/>
      <c r="J371" s="167"/>
      <c r="K371" s="2" t="s">
        <v>496</v>
      </c>
      <c r="L371" s="9"/>
      <c r="M371" s="2" t="s">
        <v>496</v>
      </c>
      <c r="N371" s="168" t="s">
        <v>1292</v>
      </c>
      <c r="O371" s="168" t="s">
        <v>1293</v>
      </c>
      <c r="P371" s="168" t="s">
        <v>1293</v>
      </c>
      <c r="Q371" s="2"/>
      <c r="R371" s="2"/>
      <c r="U371" s="165"/>
    </row>
    <row r="372" spans="1:21" s="80" customFormat="1" ht="126" x14ac:dyDescent="0.2">
      <c r="A372" s="170">
        <v>46</v>
      </c>
      <c r="B372" s="185" t="s">
        <v>1294</v>
      </c>
      <c r="C372" s="185" t="s">
        <v>1294</v>
      </c>
      <c r="D372" s="184" t="s">
        <v>1295</v>
      </c>
      <c r="E372" s="166" t="s">
        <v>2</v>
      </c>
      <c r="F372" s="169">
        <v>30</v>
      </c>
      <c r="G372" s="169">
        <v>30</v>
      </c>
      <c r="H372" s="182"/>
      <c r="I372" s="183"/>
      <c r="J372" s="167"/>
      <c r="K372" s="2" t="s">
        <v>496</v>
      </c>
      <c r="L372" s="9"/>
      <c r="M372" s="2" t="s">
        <v>496</v>
      </c>
      <c r="N372" s="168" t="s">
        <v>1292</v>
      </c>
      <c r="O372" s="168" t="s">
        <v>1293</v>
      </c>
      <c r="P372" s="168" t="s">
        <v>1293</v>
      </c>
      <c r="Q372" s="2"/>
      <c r="R372" s="2"/>
      <c r="U372" s="165"/>
    </row>
    <row r="373" spans="1:21" s="80" customFormat="1" ht="173.25" x14ac:dyDescent="0.2">
      <c r="A373" s="170">
        <v>47</v>
      </c>
      <c r="B373" s="185" t="s">
        <v>1296</v>
      </c>
      <c r="C373" s="185" t="s">
        <v>1296</v>
      </c>
      <c r="D373" s="184" t="s">
        <v>1297</v>
      </c>
      <c r="E373" s="166" t="s">
        <v>1298</v>
      </c>
      <c r="F373" s="169">
        <v>11</v>
      </c>
      <c r="G373" s="169">
        <v>11</v>
      </c>
      <c r="H373" s="182"/>
      <c r="I373" s="183"/>
      <c r="J373" s="167"/>
      <c r="K373" s="2" t="s">
        <v>496</v>
      </c>
      <c r="L373" s="9"/>
      <c r="M373" s="2" t="s">
        <v>496</v>
      </c>
      <c r="N373" s="168" t="s">
        <v>1299</v>
      </c>
      <c r="O373" s="168" t="s">
        <v>1293</v>
      </c>
      <c r="P373" s="168" t="s">
        <v>1293</v>
      </c>
      <c r="Q373" s="2"/>
      <c r="R373" s="2"/>
      <c r="U373" s="165"/>
    </row>
    <row r="374" spans="1:21" s="80" customFormat="1" ht="126" x14ac:dyDescent="0.2">
      <c r="A374" s="170">
        <v>48</v>
      </c>
      <c r="B374" s="185" t="s">
        <v>1300</v>
      </c>
      <c r="C374" s="185" t="s">
        <v>1300</v>
      </c>
      <c r="D374" s="184" t="s">
        <v>1301</v>
      </c>
      <c r="E374" s="166" t="s">
        <v>1298</v>
      </c>
      <c r="F374" s="169">
        <v>20</v>
      </c>
      <c r="G374" s="169">
        <v>21</v>
      </c>
      <c r="H374" s="182"/>
      <c r="I374" s="183"/>
      <c r="J374" s="167"/>
      <c r="K374" s="2" t="s">
        <v>496</v>
      </c>
      <c r="L374" s="9"/>
      <c r="M374" s="2" t="s">
        <v>496</v>
      </c>
      <c r="N374" s="168" t="s">
        <v>1302</v>
      </c>
      <c r="O374" s="168" t="s">
        <v>1293</v>
      </c>
      <c r="P374" s="168" t="s">
        <v>1293</v>
      </c>
      <c r="Q374" s="2"/>
      <c r="R374" s="2"/>
      <c r="U374" s="165"/>
    </row>
    <row r="375" spans="1:21" s="80" customFormat="1" ht="126" x14ac:dyDescent="0.2">
      <c r="A375" s="170">
        <v>49</v>
      </c>
      <c r="B375" s="185" t="s">
        <v>1303</v>
      </c>
      <c r="C375" s="185" t="s">
        <v>1303</v>
      </c>
      <c r="D375" s="184" t="s">
        <v>1304</v>
      </c>
      <c r="E375" s="166" t="s">
        <v>527</v>
      </c>
      <c r="F375" s="169">
        <v>30</v>
      </c>
      <c r="G375" s="169">
        <v>43</v>
      </c>
      <c r="H375" s="182"/>
      <c r="I375" s="183"/>
      <c r="J375" s="167"/>
      <c r="K375" s="2" t="s">
        <v>496</v>
      </c>
      <c r="L375" s="9"/>
      <c r="M375" s="2" t="s">
        <v>496</v>
      </c>
      <c r="N375" s="168" t="s">
        <v>1305</v>
      </c>
      <c r="O375" s="168" t="s">
        <v>1293</v>
      </c>
      <c r="P375" s="168" t="s">
        <v>1293</v>
      </c>
      <c r="Q375" s="2"/>
      <c r="R375" s="2"/>
      <c r="U375" s="165"/>
    </row>
    <row r="376" spans="1:21" s="80" customFormat="1" ht="110.25" x14ac:dyDescent="0.2">
      <c r="A376" s="170">
        <v>50</v>
      </c>
      <c r="B376" s="168" t="s">
        <v>1306</v>
      </c>
      <c r="C376" s="168" t="s">
        <v>1306</v>
      </c>
      <c r="D376" s="184" t="s">
        <v>1307</v>
      </c>
      <c r="E376" s="166" t="s">
        <v>1308</v>
      </c>
      <c r="F376" s="169">
        <v>40</v>
      </c>
      <c r="G376" s="169">
        <v>40</v>
      </c>
      <c r="H376" s="182"/>
      <c r="I376" s="183"/>
      <c r="J376" s="167"/>
      <c r="K376" s="2" t="s">
        <v>496</v>
      </c>
      <c r="L376" s="9"/>
      <c r="M376" s="2" t="s">
        <v>496</v>
      </c>
      <c r="N376" s="168" t="s">
        <v>1309</v>
      </c>
      <c r="O376" s="168" t="s">
        <v>1310</v>
      </c>
      <c r="P376" s="168" t="s">
        <v>1310</v>
      </c>
      <c r="Q376" s="2"/>
      <c r="R376" s="2"/>
      <c r="U376" s="165"/>
    </row>
    <row r="377" spans="1:21" s="80" customFormat="1" ht="110.25" x14ac:dyDescent="0.2">
      <c r="A377" s="170">
        <v>51</v>
      </c>
      <c r="B377" s="168" t="s">
        <v>1311</v>
      </c>
      <c r="C377" s="168" t="s">
        <v>1311</v>
      </c>
      <c r="D377" s="184" t="s">
        <v>1312</v>
      </c>
      <c r="E377" s="166" t="s">
        <v>1308</v>
      </c>
      <c r="F377" s="169">
        <v>60</v>
      </c>
      <c r="G377" s="169">
        <v>67</v>
      </c>
      <c r="H377" s="182"/>
      <c r="I377" s="183"/>
      <c r="J377" s="167"/>
      <c r="K377" s="2" t="s">
        <v>496</v>
      </c>
      <c r="L377" s="9"/>
      <c r="M377" s="2" t="s">
        <v>496</v>
      </c>
      <c r="N377" s="168" t="s">
        <v>1313</v>
      </c>
      <c r="O377" s="168" t="s">
        <v>1310</v>
      </c>
      <c r="P377" s="168" t="s">
        <v>1310</v>
      </c>
      <c r="Q377" s="2"/>
      <c r="R377" s="2"/>
      <c r="U377" s="165"/>
    </row>
    <row r="378" spans="1:21" s="80" customFormat="1" ht="110.25" x14ac:dyDescent="0.2">
      <c r="A378" s="170">
        <v>52</v>
      </c>
      <c r="B378" s="168" t="s">
        <v>1314</v>
      </c>
      <c r="C378" s="168" t="s">
        <v>1314</v>
      </c>
      <c r="D378" s="184" t="s">
        <v>1315</v>
      </c>
      <c r="E378" s="166" t="s">
        <v>1308</v>
      </c>
      <c r="F378" s="169">
        <v>22</v>
      </c>
      <c r="G378" s="169">
        <v>22</v>
      </c>
      <c r="H378" s="182"/>
      <c r="I378" s="183"/>
      <c r="J378" s="167"/>
      <c r="K378" s="2" t="s">
        <v>496</v>
      </c>
      <c r="L378" s="9"/>
      <c r="M378" s="2" t="s">
        <v>496</v>
      </c>
      <c r="N378" s="168" t="s">
        <v>1316</v>
      </c>
      <c r="O378" s="168" t="s">
        <v>1310</v>
      </c>
      <c r="P378" s="168" t="s">
        <v>1310</v>
      </c>
      <c r="Q378" s="2"/>
      <c r="R378" s="2"/>
      <c r="U378" s="165"/>
    </row>
    <row r="379" spans="1:21" s="80" customFormat="1" ht="189" x14ac:dyDescent="0.2">
      <c r="A379" s="170">
        <v>53</v>
      </c>
      <c r="B379" s="168" t="s">
        <v>1317</v>
      </c>
      <c r="C379" s="168" t="s">
        <v>1317</v>
      </c>
      <c r="D379" s="184" t="s">
        <v>1318</v>
      </c>
      <c r="E379" s="166" t="s">
        <v>2</v>
      </c>
      <c r="F379" s="169">
        <v>11</v>
      </c>
      <c r="G379" s="169">
        <v>11</v>
      </c>
      <c r="H379" s="182"/>
      <c r="I379" s="183"/>
      <c r="J379" s="167"/>
      <c r="K379" s="2" t="s">
        <v>496</v>
      </c>
      <c r="L379" s="9"/>
      <c r="M379" s="2" t="s">
        <v>496</v>
      </c>
      <c r="N379" s="168" t="s">
        <v>1319</v>
      </c>
      <c r="O379" s="168" t="s">
        <v>1310</v>
      </c>
      <c r="P379" s="168" t="s">
        <v>1310</v>
      </c>
      <c r="Q379" s="2"/>
      <c r="R379" s="2"/>
      <c r="U379" s="165"/>
    </row>
    <row r="380" spans="1:21" s="80" customFormat="1" ht="110.25" x14ac:dyDescent="0.2">
      <c r="A380" s="170">
        <v>54</v>
      </c>
      <c r="B380" s="168" t="s">
        <v>1320</v>
      </c>
      <c r="C380" s="168" t="s">
        <v>1320</v>
      </c>
      <c r="D380" s="184" t="s">
        <v>1321</v>
      </c>
      <c r="E380" s="166" t="s">
        <v>1308</v>
      </c>
      <c r="F380" s="169">
        <v>22</v>
      </c>
      <c r="G380" s="169">
        <v>22</v>
      </c>
      <c r="H380" s="182"/>
      <c r="I380" s="183"/>
      <c r="J380" s="167"/>
      <c r="K380" s="2" t="s">
        <v>496</v>
      </c>
      <c r="L380" s="9"/>
      <c r="M380" s="2" t="s">
        <v>496</v>
      </c>
      <c r="N380" s="168" t="s">
        <v>1322</v>
      </c>
      <c r="O380" s="168" t="s">
        <v>1310</v>
      </c>
      <c r="P380" s="168" t="s">
        <v>1310</v>
      </c>
      <c r="Q380" s="2"/>
      <c r="R380" s="2"/>
      <c r="U380" s="165"/>
    </row>
    <row r="381" spans="1:21" s="80" customFormat="1" ht="110.25" x14ac:dyDescent="0.2">
      <c r="A381" s="170">
        <v>55</v>
      </c>
      <c r="B381" s="168" t="s">
        <v>1323</v>
      </c>
      <c r="C381" s="168" t="s">
        <v>1323</v>
      </c>
      <c r="D381" s="184" t="s">
        <v>1324</v>
      </c>
      <c r="E381" s="166" t="s">
        <v>1308</v>
      </c>
      <c r="F381" s="169">
        <v>25</v>
      </c>
      <c r="G381" s="169">
        <v>25</v>
      </c>
      <c r="H381" s="182"/>
      <c r="I381" s="183"/>
      <c r="J381" s="167"/>
      <c r="K381" s="2" t="s">
        <v>496</v>
      </c>
      <c r="L381" s="9"/>
      <c r="M381" s="2" t="s">
        <v>496</v>
      </c>
      <c r="N381" s="168" t="s">
        <v>1325</v>
      </c>
      <c r="O381" s="168" t="s">
        <v>1310</v>
      </c>
      <c r="P381" s="168" t="s">
        <v>1310</v>
      </c>
      <c r="Q381" s="2"/>
      <c r="R381" s="2"/>
      <c r="U381" s="165"/>
    </row>
    <row r="382" spans="1:21" s="80" customFormat="1" ht="110.25" x14ac:dyDescent="0.2">
      <c r="A382" s="170">
        <v>56</v>
      </c>
      <c r="B382" s="168" t="s">
        <v>1326</v>
      </c>
      <c r="C382" s="168" t="s">
        <v>1326</v>
      </c>
      <c r="D382" s="184" t="s">
        <v>1327</v>
      </c>
      <c r="E382" s="166" t="s">
        <v>1308</v>
      </c>
      <c r="F382" s="169">
        <v>8</v>
      </c>
      <c r="G382" s="169">
        <v>8</v>
      </c>
      <c r="H382" s="182"/>
      <c r="I382" s="183"/>
      <c r="J382" s="167"/>
      <c r="K382" s="2" t="s">
        <v>496</v>
      </c>
      <c r="L382" s="9"/>
      <c r="M382" s="2" t="s">
        <v>496</v>
      </c>
      <c r="N382" s="168" t="s">
        <v>1328</v>
      </c>
      <c r="O382" s="168" t="s">
        <v>1310</v>
      </c>
      <c r="P382" s="168" t="s">
        <v>1310</v>
      </c>
      <c r="Q382" s="2"/>
      <c r="R382" s="2"/>
      <c r="U382" s="165"/>
    </row>
    <row r="383" spans="1:21" s="80" customFormat="1" ht="141.75" x14ac:dyDescent="0.2">
      <c r="A383" s="170">
        <v>57</v>
      </c>
      <c r="B383" s="168" t="s">
        <v>1329</v>
      </c>
      <c r="C383" s="168" t="s">
        <v>1329</v>
      </c>
      <c r="D383" s="184" t="s">
        <v>1330</v>
      </c>
      <c r="E383" s="166" t="s">
        <v>527</v>
      </c>
      <c r="F383" s="169">
        <v>26</v>
      </c>
      <c r="G383" s="169">
        <v>26</v>
      </c>
      <c r="H383" s="182"/>
      <c r="I383" s="183"/>
      <c r="J383" s="167"/>
      <c r="K383" s="2" t="s">
        <v>496</v>
      </c>
      <c r="L383" s="9"/>
      <c r="M383" s="2" t="s">
        <v>496</v>
      </c>
      <c r="N383" s="168" t="s">
        <v>1331</v>
      </c>
      <c r="O383" s="168" t="s">
        <v>1332</v>
      </c>
      <c r="P383" s="168" t="s">
        <v>1332</v>
      </c>
      <c r="Q383" s="2"/>
      <c r="R383" s="2"/>
      <c r="U383" s="165"/>
    </row>
    <row r="384" spans="1:21" s="80" customFormat="1" ht="141.75" x14ac:dyDescent="0.2">
      <c r="A384" s="170">
        <v>58</v>
      </c>
      <c r="B384" s="168" t="s">
        <v>1333</v>
      </c>
      <c r="C384" s="168" t="s">
        <v>1333</v>
      </c>
      <c r="D384" s="184" t="s">
        <v>1334</v>
      </c>
      <c r="E384" s="166" t="s">
        <v>527</v>
      </c>
      <c r="F384" s="169">
        <v>22</v>
      </c>
      <c r="G384" s="169">
        <v>22</v>
      </c>
      <c r="H384" s="182"/>
      <c r="I384" s="183"/>
      <c r="J384" s="167"/>
      <c r="K384" s="2" t="s">
        <v>496</v>
      </c>
      <c r="L384" s="9"/>
      <c r="M384" s="2" t="s">
        <v>496</v>
      </c>
      <c r="N384" s="168" t="s">
        <v>1331</v>
      </c>
      <c r="O384" s="168" t="s">
        <v>1332</v>
      </c>
      <c r="P384" s="168" t="s">
        <v>1332</v>
      </c>
      <c r="Q384" s="2"/>
      <c r="R384" s="2"/>
      <c r="U384" s="165"/>
    </row>
    <row r="385" spans="1:21" s="80" customFormat="1" ht="141.75" x14ac:dyDescent="0.2">
      <c r="A385" s="170">
        <v>59</v>
      </c>
      <c r="B385" s="168" t="s">
        <v>1335</v>
      </c>
      <c r="C385" s="168" t="s">
        <v>1335</v>
      </c>
      <c r="D385" s="184" t="s">
        <v>1336</v>
      </c>
      <c r="E385" s="166" t="s">
        <v>527</v>
      </c>
      <c r="F385" s="169">
        <v>23</v>
      </c>
      <c r="G385" s="169">
        <v>23</v>
      </c>
      <c r="H385" s="182"/>
      <c r="I385" s="183"/>
      <c r="J385" s="167"/>
      <c r="K385" s="2" t="s">
        <v>496</v>
      </c>
      <c r="L385" s="9"/>
      <c r="M385" s="2" t="s">
        <v>496</v>
      </c>
      <c r="N385" s="168" t="s">
        <v>1337</v>
      </c>
      <c r="O385" s="168" t="s">
        <v>1332</v>
      </c>
      <c r="P385" s="168" t="s">
        <v>1332</v>
      </c>
      <c r="Q385" s="2"/>
      <c r="R385" s="2"/>
      <c r="U385" s="165"/>
    </row>
    <row r="386" spans="1:21" s="80" customFormat="1" ht="141.75" x14ac:dyDescent="0.2">
      <c r="A386" s="170">
        <v>60</v>
      </c>
      <c r="B386" s="168" t="s">
        <v>1338</v>
      </c>
      <c r="C386" s="168" t="s">
        <v>1338</v>
      </c>
      <c r="D386" s="184" t="s">
        <v>1339</v>
      </c>
      <c r="E386" s="166" t="s">
        <v>2</v>
      </c>
      <c r="F386" s="169">
        <v>400</v>
      </c>
      <c r="G386" s="169">
        <v>400</v>
      </c>
      <c r="H386" s="182"/>
      <c r="I386" s="183"/>
      <c r="J386" s="167"/>
      <c r="K386" s="2" t="s">
        <v>496</v>
      </c>
      <c r="L386" s="9"/>
      <c r="M386" s="2" t="s">
        <v>496</v>
      </c>
      <c r="N386" s="168" t="s">
        <v>1340</v>
      </c>
      <c r="O386" s="168" t="s">
        <v>1332</v>
      </c>
      <c r="P386" s="168" t="s">
        <v>1332</v>
      </c>
      <c r="Q386" s="2"/>
      <c r="R386" s="2"/>
      <c r="U386" s="165"/>
    </row>
    <row r="387" spans="1:21" s="80" customFormat="1" ht="141.75" x14ac:dyDescent="0.2">
      <c r="A387" s="170">
        <v>61</v>
      </c>
      <c r="B387" s="168" t="s">
        <v>1341</v>
      </c>
      <c r="C387" s="168" t="s">
        <v>1341</v>
      </c>
      <c r="D387" s="184" t="s">
        <v>1342</v>
      </c>
      <c r="E387" s="166" t="s">
        <v>2</v>
      </c>
      <c r="F387" s="169">
        <v>41</v>
      </c>
      <c r="G387" s="169">
        <v>41</v>
      </c>
      <c r="H387" s="182"/>
      <c r="I387" s="183"/>
      <c r="J387" s="167"/>
      <c r="K387" s="2" t="s">
        <v>496</v>
      </c>
      <c r="L387" s="9"/>
      <c r="M387" s="2" t="s">
        <v>496</v>
      </c>
      <c r="N387" s="168" t="s">
        <v>1343</v>
      </c>
      <c r="O387" s="168" t="s">
        <v>1332</v>
      </c>
      <c r="P387" s="168" t="s">
        <v>1332</v>
      </c>
      <c r="Q387" s="2"/>
      <c r="R387" s="2"/>
      <c r="U387" s="165"/>
    </row>
    <row r="388" spans="1:21" s="80" customFormat="1" ht="141.75" x14ac:dyDescent="0.2">
      <c r="A388" s="170">
        <v>62</v>
      </c>
      <c r="B388" s="168" t="s">
        <v>1344</v>
      </c>
      <c r="C388" s="168" t="s">
        <v>1344</v>
      </c>
      <c r="D388" s="184" t="s">
        <v>1345</v>
      </c>
      <c r="E388" s="166" t="s">
        <v>2</v>
      </c>
      <c r="F388" s="169">
        <v>39</v>
      </c>
      <c r="G388" s="169">
        <v>39</v>
      </c>
      <c r="H388" s="182"/>
      <c r="I388" s="183"/>
      <c r="J388" s="167"/>
      <c r="K388" s="2" t="s">
        <v>496</v>
      </c>
      <c r="L388" s="9"/>
      <c r="M388" s="2" t="s">
        <v>496</v>
      </c>
      <c r="N388" s="168" t="s">
        <v>1346</v>
      </c>
      <c r="O388" s="168" t="s">
        <v>1332</v>
      </c>
      <c r="P388" s="168" t="s">
        <v>1332</v>
      </c>
      <c r="Q388" s="2"/>
      <c r="R388" s="2"/>
      <c r="U388" s="165"/>
    </row>
    <row r="389" spans="1:21" s="80" customFormat="1" ht="189" x14ac:dyDescent="0.2">
      <c r="A389" s="170">
        <v>63</v>
      </c>
      <c r="B389" s="186" t="s">
        <v>1483</v>
      </c>
      <c r="C389" s="186" t="s">
        <v>1483</v>
      </c>
      <c r="D389" s="184" t="s">
        <v>1484</v>
      </c>
      <c r="E389" s="166" t="s">
        <v>527</v>
      </c>
      <c r="F389" s="169">
        <v>10</v>
      </c>
      <c r="G389" s="169">
        <v>10</v>
      </c>
      <c r="H389" s="182"/>
      <c r="I389" s="183"/>
      <c r="J389" s="183"/>
      <c r="K389" s="2" t="s">
        <v>496</v>
      </c>
      <c r="L389" s="9"/>
      <c r="M389" s="2" t="s">
        <v>496</v>
      </c>
      <c r="N389" s="168" t="s">
        <v>1485</v>
      </c>
      <c r="O389" s="168" t="s">
        <v>1332</v>
      </c>
      <c r="P389" s="168" t="s">
        <v>1332</v>
      </c>
      <c r="Q389" s="2"/>
      <c r="R389" s="2"/>
      <c r="U389" s="165"/>
    </row>
    <row r="390" spans="1:21" s="80" customFormat="1" ht="141.75" x14ac:dyDescent="0.2">
      <c r="A390" s="170">
        <v>64</v>
      </c>
      <c r="B390" s="186" t="s">
        <v>1486</v>
      </c>
      <c r="C390" s="186" t="s">
        <v>1486</v>
      </c>
      <c r="D390" s="184" t="s">
        <v>1487</v>
      </c>
      <c r="E390" s="166" t="s">
        <v>527</v>
      </c>
      <c r="F390" s="169">
        <v>15</v>
      </c>
      <c r="G390" s="169">
        <v>15</v>
      </c>
      <c r="H390" s="182"/>
      <c r="I390" s="183"/>
      <c r="J390" s="183"/>
      <c r="K390" s="2" t="s">
        <v>496</v>
      </c>
      <c r="L390" s="9"/>
      <c r="M390" s="2" t="s">
        <v>496</v>
      </c>
      <c r="N390" s="168" t="s">
        <v>1485</v>
      </c>
      <c r="O390" s="168" t="s">
        <v>1332</v>
      </c>
      <c r="P390" s="168" t="s">
        <v>1332</v>
      </c>
      <c r="Q390" s="2"/>
      <c r="R390" s="2"/>
      <c r="U390" s="165"/>
    </row>
    <row r="391" spans="1:21" s="80" customFormat="1" ht="141.75" x14ac:dyDescent="0.2">
      <c r="A391" s="170">
        <v>65</v>
      </c>
      <c r="B391" s="187" t="s">
        <v>1488</v>
      </c>
      <c r="C391" s="187" t="s">
        <v>1488</v>
      </c>
      <c r="D391" s="188" t="s">
        <v>1489</v>
      </c>
      <c r="E391" s="179" t="s">
        <v>527</v>
      </c>
      <c r="F391" s="189">
        <v>25</v>
      </c>
      <c r="G391" s="189">
        <v>25</v>
      </c>
      <c r="H391" s="190"/>
      <c r="I391" s="191"/>
      <c r="J391" s="191"/>
      <c r="K391" s="2" t="s">
        <v>496</v>
      </c>
      <c r="L391" s="9"/>
      <c r="M391" s="2" t="s">
        <v>496</v>
      </c>
      <c r="N391" s="180" t="s">
        <v>1490</v>
      </c>
      <c r="O391" s="180" t="s">
        <v>1332</v>
      </c>
      <c r="P391" s="180" t="s">
        <v>1332</v>
      </c>
      <c r="Q391" s="2"/>
      <c r="R391" s="2"/>
      <c r="U391" s="165"/>
    </row>
    <row r="392" spans="1:21" s="80" customFormat="1" ht="141.75" x14ac:dyDescent="0.2">
      <c r="A392" s="170">
        <v>66</v>
      </c>
      <c r="B392" s="187" t="s">
        <v>1491</v>
      </c>
      <c r="C392" s="187" t="s">
        <v>1491</v>
      </c>
      <c r="D392" s="188" t="s">
        <v>1492</v>
      </c>
      <c r="E392" s="179" t="s">
        <v>527</v>
      </c>
      <c r="F392" s="189">
        <v>14</v>
      </c>
      <c r="G392" s="189">
        <v>14</v>
      </c>
      <c r="H392" s="182"/>
      <c r="I392" s="183"/>
      <c r="J392" s="183"/>
      <c r="K392" s="2" t="s">
        <v>496</v>
      </c>
      <c r="L392" s="9"/>
      <c r="M392" s="2" t="s">
        <v>496</v>
      </c>
      <c r="N392" s="180" t="s">
        <v>1493</v>
      </c>
      <c r="O392" s="180" t="s">
        <v>1332</v>
      </c>
      <c r="P392" s="180" t="s">
        <v>1332</v>
      </c>
      <c r="Q392" s="2"/>
      <c r="R392" s="2"/>
      <c r="U392" s="165"/>
    </row>
    <row r="393" spans="1:21" s="80" customFormat="1" ht="141.75" x14ac:dyDescent="0.2">
      <c r="A393" s="170">
        <v>67</v>
      </c>
      <c r="B393" s="187" t="s">
        <v>1494</v>
      </c>
      <c r="C393" s="187" t="s">
        <v>1494</v>
      </c>
      <c r="D393" s="188" t="s">
        <v>1495</v>
      </c>
      <c r="E393" s="179" t="s">
        <v>527</v>
      </c>
      <c r="F393" s="189">
        <v>30</v>
      </c>
      <c r="G393" s="189">
        <v>30</v>
      </c>
      <c r="H393" s="190"/>
      <c r="I393" s="191"/>
      <c r="J393" s="191"/>
      <c r="K393" s="2" t="s">
        <v>496</v>
      </c>
      <c r="L393" s="9"/>
      <c r="M393" s="2" t="s">
        <v>496</v>
      </c>
      <c r="N393" s="180" t="s">
        <v>1485</v>
      </c>
      <c r="O393" s="180" t="s">
        <v>1332</v>
      </c>
      <c r="P393" s="180" t="s">
        <v>1332</v>
      </c>
      <c r="Q393" s="2"/>
      <c r="R393" s="2"/>
      <c r="U393" s="165"/>
    </row>
    <row r="394" spans="1:21" s="80" customFormat="1" ht="141.75" x14ac:dyDescent="0.2">
      <c r="A394" s="170">
        <v>68</v>
      </c>
      <c r="B394" s="187" t="s">
        <v>1496</v>
      </c>
      <c r="C394" s="187" t="s">
        <v>1496</v>
      </c>
      <c r="D394" s="188" t="s">
        <v>1497</v>
      </c>
      <c r="E394" s="179" t="s">
        <v>527</v>
      </c>
      <c r="F394" s="189">
        <v>15</v>
      </c>
      <c r="G394" s="189">
        <v>15</v>
      </c>
      <c r="H394" s="190"/>
      <c r="I394" s="191"/>
      <c r="J394" s="191"/>
      <c r="K394" s="2" t="s">
        <v>496</v>
      </c>
      <c r="L394" s="9"/>
      <c r="M394" s="2" t="s">
        <v>496</v>
      </c>
      <c r="N394" s="180" t="s">
        <v>1485</v>
      </c>
      <c r="O394" s="180" t="s">
        <v>1332</v>
      </c>
      <c r="P394" s="180" t="s">
        <v>1332</v>
      </c>
      <c r="Q394" s="2"/>
      <c r="R394" s="2"/>
      <c r="U394" s="165"/>
    </row>
    <row r="395" spans="1:21" s="80" customFormat="1" ht="141.75" x14ac:dyDescent="0.2">
      <c r="A395" s="170">
        <v>69</v>
      </c>
      <c r="B395" s="187" t="s">
        <v>1498</v>
      </c>
      <c r="C395" s="187" t="s">
        <v>1498</v>
      </c>
      <c r="D395" s="188" t="s">
        <v>1499</v>
      </c>
      <c r="E395" s="179" t="s">
        <v>527</v>
      </c>
      <c r="F395" s="189">
        <v>17</v>
      </c>
      <c r="G395" s="189">
        <v>17</v>
      </c>
      <c r="H395" s="190"/>
      <c r="I395" s="191"/>
      <c r="J395" s="191"/>
      <c r="K395" s="2" t="s">
        <v>496</v>
      </c>
      <c r="L395" s="9"/>
      <c r="M395" s="2" t="s">
        <v>496</v>
      </c>
      <c r="N395" s="180" t="s">
        <v>1485</v>
      </c>
      <c r="O395" s="180" t="s">
        <v>1332</v>
      </c>
      <c r="P395" s="180" t="s">
        <v>1332</v>
      </c>
      <c r="Q395" s="2"/>
      <c r="R395" s="2"/>
      <c r="U395" s="165"/>
    </row>
    <row r="396" spans="1:21" s="80" customFormat="1" ht="141.75" x14ac:dyDescent="0.2">
      <c r="A396" s="170">
        <v>70</v>
      </c>
      <c r="B396" s="187" t="s">
        <v>1500</v>
      </c>
      <c r="C396" s="187" t="s">
        <v>1500</v>
      </c>
      <c r="D396" s="188" t="s">
        <v>1501</v>
      </c>
      <c r="E396" s="179" t="s">
        <v>1502</v>
      </c>
      <c r="F396" s="189">
        <v>45</v>
      </c>
      <c r="G396" s="189">
        <v>94</v>
      </c>
      <c r="H396" s="190"/>
      <c r="I396" s="191"/>
      <c r="J396" s="191"/>
      <c r="K396" s="2" t="s">
        <v>496</v>
      </c>
      <c r="L396" s="9"/>
      <c r="M396" s="2" t="s">
        <v>496</v>
      </c>
      <c r="N396" s="180" t="s">
        <v>1503</v>
      </c>
      <c r="O396" s="180" t="s">
        <v>1332</v>
      </c>
      <c r="P396" s="180" t="s">
        <v>1332</v>
      </c>
      <c r="Q396" s="2"/>
      <c r="R396" s="2"/>
      <c r="U396" s="165"/>
    </row>
    <row r="397" spans="1:21" s="80" customFormat="1" ht="141.75" x14ac:dyDescent="0.2">
      <c r="A397" s="170">
        <v>71</v>
      </c>
      <c r="B397" s="187" t="s">
        <v>1504</v>
      </c>
      <c r="C397" s="187" t="s">
        <v>1504</v>
      </c>
      <c r="D397" s="188" t="s">
        <v>1505</v>
      </c>
      <c r="E397" s="179" t="s">
        <v>1502</v>
      </c>
      <c r="F397" s="189">
        <v>30</v>
      </c>
      <c r="G397" s="189">
        <v>30</v>
      </c>
      <c r="H397" s="190"/>
      <c r="I397" s="191"/>
      <c r="J397" s="191"/>
      <c r="K397" s="2" t="s">
        <v>496</v>
      </c>
      <c r="L397" s="9"/>
      <c r="M397" s="2" t="s">
        <v>496</v>
      </c>
      <c r="N397" s="180" t="s">
        <v>1506</v>
      </c>
      <c r="O397" s="180" t="s">
        <v>1332</v>
      </c>
      <c r="P397" s="180" t="s">
        <v>1332</v>
      </c>
      <c r="Q397" s="2"/>
      <c r="R397" s="2"/>
      <c r="U397" s="165"/>
    </row>
    <row r="398" spans="1:21" s="80" customFormat="1" ht="141.75" x14ac:dyDescent="0.2">
      <c r="A398" s="170">
        <v>72</v>
      </c>
      <c r="B398" s="187" t="s">
        <v>1507</v>
      </c>
      <c r="C398" s="187" t="s">
        <v>1507</v>
      </c>
      <c r="D398" s="188" t="s">
        <v>1508</v>
      </c>
      <c r="E398" s="179" t="s">
        <v>527</v>
      </c>
      <c r="F398" s="189">
        <v>15</v>
      </c>
      <c r="G398" s="189">
        <v>15</v>
      </c>
      <c r="H398" s="190"/>
      <c r="I398" s="191"/>
      <c r="J398" s="191"/>
      <c r="K398" s="2" t="s">
        <v>496</v>
      </c>
      <c r="L398" s="9"/>
      <c r="M398" s="2" t="s">
        <v>496</v>
      </c>
      <c r="N398" s="180" t="s">
        <v>1485</v>
      </c>
      <c r="O398" s="180" t="s">
        <v>1332</v>
      </c>
      <c r="P398" s="180" t="s">
        <v>1332</v>
      </c>
      <c r="Q398" s="2"/>
      <c r="R398" s="2"/>
      <c r="U398" s="165"/>
    </row>
    <row r="399" spans="1:21" s="80" customFormat="1" ht="141.75" x14ac:dyDescent="0.2">
      <c r="A399" s="170">
        <v>73</v>
      </c>
      <c r="B399" s="186" t="s">
        <v>1509</v>
      </c>
      <c r="C399" s="186" t="s">
        <v>1509</v>
      </c>
      <c r="D399" s="184" t="s">
        <v>1510</v>
      </c>
      <c r="E399" s="166" t="s">
        <v>527</v>
      </c>
      <c r="F399" s="169">
        <v>14</v>
      </c>
      <c r="G399" s="169">
        <v>14</v>
      </c>
      <c r="H399" s="182"/>
      <c r="I399" s="183"/>
      <c r="J399" s="183"/>
      <c r="K399" s="2" t="s">
        <v>496</v>
      </c>
      <c r="L399" s="9"/>
      <c r="M399" s="2" t="s">
        <v>496</v>
      </c>
      <c r="N399" s="168" t="s">
        <v>1485</v>
      </c>
      <c r="O399" s="168" t="s">
        <v>1332</v>
      </c>
      <c r="P399" s="168" t="s">
        <v>1332</v>
      </c>
      <c r="Q399" s="2"/>
      <c r="R399" s="2"/>
      <c r="U399" s="165"/>
    </row>
    <row r="400" spans="1:21" s="80" customFormat="1" ht="15.75" x14ac:dyDescent="0.2">
      <c r="A400" s="170">
        <v>74</v>
      </c>
      <c r="B400" s="168"/>
      <c r="C400" s="168"/>
      <c r="D400" s="184"/>
      <c r="E400" s="166"/>
      <c r="F400" s="169"/>
      <c r="G400" s="169"/>
      <c r="H400" s="182"/>
      <c r="I400" s="183"/>
      <c r="J400" s="167"/>
      <c r="K400" s="2"/>
      <c r="L400" s="9"/>
      <c r="M400" s="2"/>
      <c r="N400" s="168"/>
      <c r="O400" s="168"/>
      <c r="P400" s="168"/>
      <c r="Q400" s="2"/>
      <c r="R400" s="2"/>
      <c r="U400" s="165"/>
    </row>
    <row r="401" spans="1:21" s="80" customFormat="1" x14ac:dyDescent="0.2">
      <c r="A401" s="170">
        <v>75</v>
      </c>
      <c r="B401" s="2"/>
      <c r="C401" s="2"/>
      <c r="D401" s="16"/>
      <c r="E401" s="6"/>
      <c r="F401" s="8"/>
      <c r="G401" s="8"/>
      <c r="H401" s="8"/>
      <c r="I401" s="8"/>
      <c r="J401" s="42"/>
      <c r="K401" s="2"/>
      <c r="L401" s="9"/>
      <c r="M401" s="2"/>
      <c r="N401" s="2"/>
      <c r="O401" s="2"/>
      <c r="P401" s="2"/>
      <c r="Q401" s="2"/>
      <c r="R401" s="2"/>
      <c r="U401" s="165"/>
    </row>
    <row r="402" spans="1:21" s="80" customFormat="1" x14ac:dyDescent="0.2">
      <c r="A402" s="117"/>
      <c r="B402" s="84"/>
      <c r="C402" s="84"/>
      <c r="E402" s="118"/>
      <c r="F402" s="119"/>
      <c r="G402" s="119"/>
      <c r="H402" s="119"/>
      <c r="I402" s="119"/>
      <c r="J402" s="120"/>
      <c r="K402" s="84"/>
      <c r="L402" s="79"/>
      <c r="M402" s="84"/>
      <c r="N402" s="84"/>
      <c r="O402" s="84"/>
      <c r="P402" s="84"/>
      <c r="Q402" s="84"/>
      <c r="R402" s="84"/>
      <c r="U402" s="165"/>
    </row>
    <row r="403" spans="1:21" s="80" customFormat="1" x14ac:dyDescent="0.2">
      <c r="A403" s="117"/>
      <c r="B403" s="84"/>
      <c r="C403" s="84"/>
      <c r="E403" s="118"/>
      <c r="F403" s="119"/>
      <c r="G403" s="119"/>
      <c r="H403" s="119"/>
      <c r="I403" s="119"/>
      <c r="J403" s="120"/>
      <c r="K403" s="84"/>
      <c r="L403" s="79"/>
      <c r="M403" s="84"/>
      <c r="N403" s="84"/>
      <c r="O403" s="84"/>
      <c r="P403" s="84"/>
      <c r="Q403" s="84"/>
      <c r="R403" s="84"/>
      <c r="U403" s="165"/>
    </row>
    <row r="404" spans="1:21" x14ac:dyDescent="0.2">
      <c r="B404" s="97"/>
      <c r="C404" s="205" t="s">
        <v>33</v>
      </c>
      <c r="D404" s="206"/>
    </row>
    <row r="405" spans="1:21" x14ac:dyDescent="0.2">
      <c r="B405" s="122"/>
      <c r="R405" s="85"/>
    </row>
    <row r="406" spans="1:21" x14ac:dyDescent="0.2">
      <c r="B406" s="103"/>
      <c r="C406" s="205" t="s">
        <v>34</v>
      </c>
      <c r="D406" s="206"/>
      <c r="R406" s="85"/>
    </row>
    <row r="407" spans="1:21" x14ac:dyDescent="0.2">
      <c r="R407" s="85"/>
    </row>
    <row r="408" spans="1:21" ht="14.25" x14ac:dyDescent="0.2">
      <c r="A408" s="85"/>
      <c r="D408" s="85"/>
      <c r="E408" s="85"/>
      <c r="F408" s="85"/>
      <c r="G408" s="85"/>
      <c r="H408" s="85"/>
      <c r="I408" s="85"/>
      <c r="J408" s="104"/>
      <c r="K408" s="85"/>
      <c r="L408" s="104"/>
      <c r="M408" s="85"/>
      <c r="N408" s="85"/>
      <c r="O408" s="85"/>
      <c r="P408" s="85"/>
      <c r="Q408" s="85"/>
      <c r="R408" s="85"/>
    </row>
    <row r="409" spans="1:21" ht="14.25" x14ac:dyDescent="0.2">
      <c r="A409" s="85"/>
      <c r="B409" s="126"/>
      <c r="C409" s="215" t="s">
        <v>35</v>
      </c>
      <c r="D409" s="216"/>
      <c r="E409" s="85"/>
      <c r="F409" s="85"/>
      <c r="G409" s="85"/>
      <c r="H409" s="85"/>
      <c r="I409" s="85"/>
      <c r="J409" s="104"/>
      <c r="K409" s="85"/>
      <c r="L409" s="104"/>
      <c r="M409" s="85"/>
      <c r="N409" s="85"/>
      <c r="O409" s="85"/>
      <c r="P409" s="85"/>
      <c r="Q409" s="85"/>
      <c r="R409" s="85"/>
    </row>
    <row r="410" spans="1:21" ht="14.25" x14ac:dyDescent="0.2">
      <c r="A410" s="85"/>
      <c r="B410" s="85"/>
      <c r="C410" s="85"/>
      <c r="D410" s="85"/>
      <c r="E410" s="85"/>
      <c r="F410" s="85"/>
      <c r="G410" s="85"/>
      <c r="H410" s="85"/>
      <c r="I410" s="85"/>
      <c r="J410" s="85"/>
      <c r="K410" s="85"/>
      <c r="L410" s="85"/>
      <c r="M410" s="85"/>
      <c r="N410" s="85"/>
      <c r="O410" s="85"/>
      <c r="P410" s="85"/>
      <c r="Q410" s="85"/>
      <c r="R410" s="85"/>
    </row>
    <row r="411" spans="1:21" ht="14.25" x14ac:dyDescent="0.2">
      <c r="A411" s="85"/>
      <c r="B411" s="85"/>
      <c r="C411" s="85"/>
      <c r="D411" s="85"/>
      <c r="E411" s="85"/>
      <c r="F411" s="85"/>
      <c r="G411" s="85"/>
      <c r="H411" s="85"/>
      <c r="I411" s="85"/>
      <c r="J411" s="85"/>
      <c r="K411" s="85"/>
      <c r="L411" s="85"/>
      <c r="M411" s="85"/>
      <c r="N411" s="85"/>
      <c r="O411" s="85"/>
      <c r="P411" s="85"/>
      <c r="Q411" s="85"/>
      <c r="R411" s="85"/>
    </row>
    <row r="412" spans="1:21" ht="14.25" x14ac:dyDescent="0.2">
      <c r="A412" s="85"/>
      <c r="B412" s="85"/>
      <c r="C412" s="85"/>
      <c r="D412" s="85"/>
      <c r="E412" s="85"/>
      <c r="F412" s="85"/>
      <c r="G412" s="85"/>
      <c r="H412" s="85"/>
      <c r="I412" s="85"/>
      <c r="J412" s="85"/>
      <c r="K412" s="85"/>
      <c r="L412" s="85"/>
      <c r="M412" s="85"/>
      <c r="N412" s="85"/>
      <c r="O412" s="85"/>
      <c r="P412" s="85"/>
      <c r="Q412" s="85"/>
      <c r="R412" s="85"/>
    </row>
    <row r="413" spans="1:21" ht="14.25" x14ac:dyDescent="0.2">
      <c r="A413" s="85"/>
      <c r="B413" s="85"/>
      <c r="C413" s="85"/>
      <c r="D413" s="85"/>
      <c r="E413" s="85"/>
      <c r="F413" s="85"/>
      <c r="G413" s="85"/>
      <c r="H413" s="85"/>
      <c r="I413" s="85"/>
      <c r="J413" s="85"/>
      <c r="K413" s="85"/>
      <c r="L413" s="85"/>
      <c r="M413" s="85"/>
      <c r="N413" s="85"/>
      <c r="O413" s="85"/>
      <c r="P413" s="85"/>
      <c r="Q413" s="85"/>
      <c r="R413" s="85"/>
    </row>
  </sheetData>
  <autoFilter ref="B1:B413"/>
  <mergeCells count="67">
    <mergeCell ref="N21:Q21"/>
    <mergeCell ref="A40:R40"/>
    <mergeCell ref="A175:R175"/>
    <mergeCell ref="A34:R34"/>
    <mergeCell ref="A1:R1"/>
    <mergeCell ref="A2:R2"/>
    <mergeCell ref="O3:P5"/>
    <mergeCell ref="D3:D6"/>
    <mergeCell ref="R3:R6"/>
    <mergeCell ref="A3:A6"/>
    <mergeCell ref="N3:N6"/>
    <mergeCell ref="F3:I5"/>
    <mergeCell ref="J3:M3"/>
    <mergeCell ref="Q3:Q6"/>
    <mergeCell ref="B3:C5"/>
    <mergeCell ref="C43:C44"/>
    <mergeCell ref="A160:R160"/>
    <mergeCell ref="A232:R232"/>
    <mergeCell ref="A236:R236"/>
    <mergeCell ref="A157:R157"/>
    <mergeCell ref="J4:K5"/>
    <mergeCell ref="L4:M5"/>
    <mergeCell ref="E3:E6"/>
    <mergeCell ref="A19:R19"/>
    <mergeCell ref="A27:R27"/>
    <mergeCell ref="A25:R25"/>
    <mergeCell ref="A49:R49"/>
    <mergeCell ref="A55:R55"/>
    <mergeCell ref="A42:R42"/>
    <mergeCell ref="A8:R8"/>
    <mergeCell ref="A15:R15"/>
    <mergeCell ref="A31:R31"/>
    <mergeCell ref="A188:R188"/>
    <mergeCell ref="A216:R216"/>
    <mergeCell ref="A190:R190"/>
    <mergeCell ref="A197:R197"/>
    <mergeCell ref="A198:R198"/>
    <mergeCell ref="A207:R207"/>
    <mergeCell ref="A212:R212"/>
    <mergeCell ref="A177:R177"/>
    <mergeCell ref="A186:R186"/>
    <mergeCell ref="A182:R182"/>
    <mergeCell ref="A164:R164"/>
    <mergeCell ref="A166:R166"/>
    <mergeCell ref="A169:R169"/>
    <mergeCell ref="A171:R171"/>
    <mergeCell ref="C409:D409"/>
    <mergeCell ref="A326:R326"/>
    <mergeCell ref="A262:R262"/>
    <mergeCell ref="A265:R265"/>
    <mergeCell ref="A253:R253"/>
    <mergeCell ref="A220:R220"/>
    <mergeCell ref="C404:D404"/>
    <mergeCell ref="C406:D406"/>
    <mergeCell ref="A297:R297"/>
    <mergeCell ref="A302:R302"/>
    <mergeCell ref="A287:R287"/>
    <mergeCell ref="A276:R276"/>
    <mergeCell ref="A226:R226"/>
    <mergeCell ref="A270:R270"/>
    <mergeCell ref="A273:R273"/>
    <mergeCell ref="A250:R250"/>
    <mergeCell ref="A258:R258"/>
    <mergeCell ref="A240:R240"/>
    <mergeCell ref="A245:R245"/>
    <mergeCell ref="A281:R281"/>
    <mergeCell ref="A291:R291"/>
  </mergeCells>
  <phoneticPr fontId="0" type="noConversion"/>
  <printOptions horizontalCentered="1"/>
  <pageMargins left="0" right="0" top="0.39370078740157483" bottom="0.39370078740157483" header="0.51181102362204722" footer="0.19685039370078741"/>
  <pageSetup paperSize="9" scale="50" fitToHeight="0" orientation="landscape" r:id="rId1"/>
  <headerFooter alignWithMargins="0">
    <oddFooter>&amp;R&amp;"Times New Roman,полужирный"&amp;P</oddFooter>
  </headerFooter>
  <rowBreaks count="13" manualBreakCount="13">
    <brk id="14" max="17" man="1"/>
    <brk id="26" max="17" man="1"/>
    <brk id="30" max="17" man="1"/>
    <brk id="159" max="17" man="1"/>
    <brk id="170" max="17" man="1"/>
    <brk id="179" max="17" man="1"/>
    <brk id="188" max="17" man="1"/>
    <brk id="196" max="17" man="1"/>
    <brk id="202" max="17" man="1"/>
    <brk id="209" max="17" man="1"/>
    <brk id="223" max="17" man="1"/>
    <brk id="235" max="17" man="1"/>
    <brk id="249"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2</vt:i4>
      </vt:variant>
    </vt:vector>
  </HeadingPairs>
  <TitlesOfParts>
    <vt:vector size="3" baseType="lpstr">
      <vt:lpstr>2019</vt:lpstr>
      <vt:lpstr>'2019'!Заголовки_для_друку</vt:lpstr>
      <vt:lpstr>'2019'!Область_друку</vt:lpstr>
    </vt:vector>
  </TitlesOfParts>
  <Company>MLSP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franchuk</dc:creator>
  <cp:lastModifiedBy>Алла Стрільчук</cp:lastModifiedBy>
  <cp:lastPrinted>2020-03-11T13:37:59Z</cp:lastPrinted>
  <dcterms:created xsi:type="dcterms:W3CDTF">2015-05-18T13:55:28Z</dcterms:created>
  <dcterms:modified xsi:type="dcterms:W3CDTF">2020-03-12T08:22:16Z</dcterms:modified>
</cp:coreProperties>
</file>